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Ian\Projects\Microsoft\Stock_Dividend\"/>
    </mc:Choice>
  </mc:AlternateContent>
  <xr:revisionPtr revIDLastSave="0" documentId="13_ncr:1_{BD4A69CF-BA2C-4DE8-B824-39E5934E2C5C}" xr6:coauthVersionLast="47" xr6:coauthVersionMax="47" xr10:uidLastSave="{00000000-0000-0000-0000-000000000000}"/>
  <bookViews>
    <workbookView xWindow="-103" yWindow="-103" windowWidth="22149" windowHeight="12549" firstSheet="3" activeTab="3" xr2:uid="{018F5EB4-596D-4416-994A-4BA906751B9D}"/>
  </bookViews>
  <sheets>
    <sheet name="StockServices01" sheetId="12" state="hidden" r:id="rId1"/>
    <sheet name="StockDivident01" sheetId="15" state="hidden" r:id="rId2"/>
    <sheet name="stock_version" sheetId="19" state="hidden" r:id="rId3"/>
    <sheet name="Sheet" sheetId="1" r:id="rId4"/>
    <sheet name="Help1" sheetId="16" r:id="rId5"/>
    <sheet name="Help2" sheetId="14" r:id="rId6"/>
    <sheet name="Changelog" sheetId="17" r:id="rId7"/>
  </sheets>
  <definedNames>
    <definedName name="ExternalData_1" localSheetId="2" hidden="1">stock_version!$A$1:$A$2</definedName>
    <definedName name="ExternalData_1" localSheetId="1" hidden="1">StockDivident01!$A$1:$F$43</definedName>
    <definedName name="ExternalData_1" localSheetId="0" hidden="1">StockServices01!$A$1:$AN$2</definedName>
    <definedName name="Stock_Num">Sheet!$A$1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12" l="1"/>
  <c r="H12" i="1" a="1"/>
  <c r="H12" i="1" s="1"/>
  <c r="D23" i="1"/>
  <c r="D14" i="1"/>
  <c r="C29" i="1" a="1"/>
  <c r="C29" i="1" s="1"/>
  <c r="I11" i="1"/>
  <c r="B5" i="1" a="1"/>
  <c r="B5" i="1" s="1"/>
  <c r="P5" i="1" a="1"/>
  <c r="P5" i="1" s="1"/>
  <c r="O5" i="1" a="1"/>
  <c r="O5" i="1" s="1"/>
  <c r="D5" i="1" a="1"/>
  <c r="D5" i="1" s="1"/>
  <c r="C5" i="1" a="1"/>
  <c r="C5" i="1" s="1"/>
  <c r="E5" i="1" a="1"/>
  <c r="E5" i="1" s="1"/>
  <c r="H5" i="1" a="1"/>
  <c r="H5" i="1" s="1"/>
  <c r="G5" i="1" a="1"/>
  <c r="G5" i="1" s="1"/>
  <c r="J5" i="1" a="1"/>
  <c r="J5" i="1" s="1"/>
  <c r="N5" i="1" a="1"/>
  <c r="N5" i="1" s="1"/>
  <c r="M5" i="1" a="1"/>
  <c r="M5" i="1" s="1"/>
  <c r="L5" i="1" a="1"/>
  <c r="L5" i="1" s="1"/>
  <c r="K5" i="1" a="1"/>
  <c r="K5" i="1" s="1"/>
  <c r="F5" i="1" a="1"/>
  <c r="F5" i="1" s="1"/>
  <c r="D16" i="1" s="1"/>
  <c r="I5" i="1" a="1"/>
  <c r="I5" i="1" s="1"/>
  <c r="D25" i="1" l="1"/>
  <c r="D21" i="1"/>
  <c r="D22" i="1"/>
  <c r="D12" i="1"/>
  <c r="D13" i="1"/>
  <c r="F21" i="1" l="1"/>
  <c r="F22" i="1" s="1"/>
  <c r="F25" i="1" s="1"/>
  <c r="F12" i="1"/>
  <c r="F13" i="1" s="1"/>
  <c r="F16" i="1" s="1"/>
  <c r="F26" i="1" l="1"/>
  <c r="F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Zhao ShaoWei</author>
    <author>調解視訊</author>
  </authors>
  <commentList>
    <comment ref="B11" authorId="0" shapeId="0" xr:uid="{CAA06CD8-2ABB-4CE9-B8E8-21F27A9AD975}">
      <text>
        <r>
          <rPr>
            <b/>
            <sz val="11"/>
            <color indexed="81"/>
            <rFont val="Tahoma"/>
            <family val="2"/>
          </rPr>
          <t>Zhao ShaoWei:</t>
        </r>
        <r>
          <rPr>
            <sz val="11"/>
            <color indexed="81"/>
            <rFont val="Tahoma"/>
            <family val="2"/>
          </rPr>
          <t xml:space="preserve">
</t>
        </r>
        <r>
          <rPr>
            <sz val="11"/>
            <color indexed="81"/>
            <rFont val="細明體"/>
            <family val="3"/>
            <charset val="136"/>
          </rPr>
          <t>直接代入最近一次股利發放資訊（右邊灰底</t>
        </r>
        <r>
          <rPr>
            <sz val="11"/>
            <color indexed="81"/>
            <rFont val="Tahoma"/>
            <family val="2"/>
          </rPr>
          <t>K13</t>
        </r>
        <r>
          <rPr>
            <sz val="11"/>
            <color indexed="81"/>
            <rFont val="細明體"/>
            <family val="3"/>
            <charset val="136"/>
          </rPr>
          <t>）</t>
        </r>
      </text>
    </comment>
    <comment ref="B14" authorId="0" shapeId="0" xr:uid="{ED545599-58A2-4FCB-B50E-D788BE2BA8E4}">
      <text>
        <r>
          <rPr>
            <b/>
            <sz val="9"/>
            <color indexed="81"/>
            <rFont val="Tahoma"/>
            <family val="2"/>
          </rPr>
          <t>Zhao ShaoWei:</t>
        </r>
        <r>
          <rPr>
            <sz val="9"/>
            <color indexed="81"/>
            <rFont val="Tahoma"/>
            <family val="2"/>
          </rPr>
          <t xml:space="preserve">
</t>
        </r>
        <r>
          <rPr>
            <sz val="9"/>
            <color indexed="81"/>
            <rFont val="細明體"/>
            <family val="3"/>
            <charset val="136"/>
          </rPr>
          <t>股票面額非</t>
        </r>
        <r>
          <rPr>
            <sz val="9"/>
            <color indexed="81"/>
            <rFont val="Tahoma"/>
            <family val="2"/>
          </rPr>
          <t>10</t>
        </r>
        <r>
          <rPr>
            <sz val="9"/>
            <color indexed="81"/>
            <rFont val="細明體"/>
            <family val="3"/>
            <charset val="136"/>
          </rPr>
          <t>元者，請自行填入</t>
        </r>
      </text>
    </comment>
    <comment ref="F16" authorId="1" shapeId="0" xr:uid="{37BC150A-48B4-42E4-BF6A-1D56EBC04192}">
      <text>
        <r>
          <rPr>
            <b/>
            <sz val="9"/>
            <color indexed="81"/>
            <rFont val="細明體"/>
            <family val="3"/>
            <charset val="136"/>
          </rPr>
          <t>調解視訊</t>
        </r>
        <r>
          <rPr>
            <b/>
            <sz val="9"/>
            <color indexed="81"/>
            <rFont val="Tahoma"/>
            <family val="2"/>
          </rPr>
          <t>:</t>
        </r>
        <r>
          <rPr>
            <sz val="9"/>
            <color indexed="81"/>
            <rFont val="Tahoma"/>
            <family val="2"/>
          </rPr>
          <t xml:space="preserve">
</t>
        </r>
        <r>
          <rPr>
            <sz val="9"/>
            <color indexed="81"/>
            <rFont val="細明體"/>
            <family val="3"/>
            <charset val="136"/>
          </rPr>
          <t>本表目標</t>
        </r>
      </text>
    </comment>
    <comment ref="B17" authorId="0" shapeId="0" xr:uid="{6E28DC74-6A56-437C-8BCD-9BFD213893F7}">
      <text>
        <r>
          <rPr>
            <b/>
            <sz val="9"/>
            <color indexed="81"/>
            <rFont val="Tahoma"/>
            <family val="2"/>
          </rPr>
          <t>Zhao ShaoWei:</t>
        </r>
        <r>
          <rPr>
            <sz val="9"/>
            <color indexed="81"/>
            <rFont val="Tahoma"/>
            <family val="2"/>
          </rPr>
          <t xml:space="preserve">
</t>
        </r>
        <r>
          <rPr>
            <sz val="9"/>
            <color indexed="81"/>
            <rFont val="細明體"/>
            <family val="3"/>
            <charset val="136"/>
          </rPr>
          <t>營利所得
請自行填入</t>
        </r>
      </text>
    </comment>
    <comment ref="B19" authorId="0" shapeId="0" xr:uid="{52A2F186-AE58-4F84-867F-B1FC97361A0C}">
      <text>
        <r>
          <rPr>
            <b/>
            <sz val="11"/>
            <color indexed="81"/>
            <rFont val="Tahoma"/>
            <family val="2"/>
          </rPr>
          <t>Zhao ShaoWei:</t>
        </r>
        <r>
          <rPr>
            <sz val="11"/>
            <color indexed="81"/>
            <rFont val="Tahoma"/>
            <family val="2"/>
          </rPr>
          <t xml:space="preserve">
由某年的股利所得，推算股票現值
警告：如果當年度配股超過一次，將會有誤差</t>
        </r>
      </text>
    </comment>
    <comment ref="B23" authorId="0" shapeId="0" xr:uid="{790FF4E4-F124-4B77-99ED-0CF7C8B32719}">
      <text>
        <r>
          <rPr>
            <b/>
            <sz val="9"/>
            <color indexed="81"/>
            <rFont val="Tahoma"/>
            <family val="2"/>
          </rPr>
          <t>Zhao ShaoWei:</t>
        </r>
        <r>
          <rPr>
            <sz val="9"/>
            <color indexed="81"/>
            <rFont val="Tahoma"/>
            <family val="2"/>
          </rPr>
          <t xml:space="preserve">
</t>
        </r>
        <r>
          <rPr>
            <sz val="9"/>
            <color indexed="81"/>
            <rFont val="細明體"/>
            <family val="3"/>
            <charset val="136"/>
          </rPr>
          <t>股票面額非</t>
        </r>
        <r>
          <rPr>
            <sz val="9"/>
            <color indexed="81"/>
            <rFont val="Tahoma"/>
            <family val="2"/>
          </rPr>
          <t>10</t>
        </r>
        <r>
          <rPr>
            <sz val="9"/>
            <color indexed="81"/>
            <rFont val="細明體"/>
            <family val="3"/>
            <charset val="136"/>
          </rPr>
          <t>元者，請自行填入</t>
        </r>
      </text>
    </comment>
    <comment ref="F25" authorId="1" shapeId="0" xr:uid="{64C90C89-4C68-4AC7-8591-F1CCEC7813DA}">
      <text>
        <r>
          <rPr>
            <b/>
            <sz val="9"/>
            <color indexed="81"/>
            <rFont val="細明體"/>
            <family val="3"/>
            <charset val="136"/>
          </rPr>
          <t>調解視訊</t>
        </r>
        <r>
          <rPr>
            <b/>
            <sz val="9"/>
            <color indexed="81"/>
            <rFont val="Tahoma"/>
            <family val="2"/>
          </rPr>
          <t>:</t>
        </r>
        <r>
          <rPr>
            <sz val="9"/>
            <color indexed="81"/>
            <rFont val="Tahoma"/>
            <family val="2"/>
          </rPr>
          <t xml:space="preserve">
</t>
        </r>
        <r>
          <rPr>
            <sz val="9"/>
            <color indexed="81"/>
            <rFont val="細明體"/>
            <family val="3"/>
            <charset val="136"/>
          </rPr>
          <t>本表目標</t>
        </r>
      </text>
    </comment>
    <comment ref="B26" authorId="0" shapeId="0" xr:uid="{49F2B259-1C28-42DB-8D02-521338AC662E}">
      <text>
        <r>
          <rPr>
            <b/>
            <sz val="9"/>
            <color indexed="81"/>
            <rFont val="Tahoma"/>
            <family val="2"/>
          </rPr>
          <t>Zhao ShaoWei:</t>
        </r>
        <r>
          <rPr>
            <sz val="9"/>
            <color indexed="81"/>
            <rFont val="Tahoma"/>
            <family val="2"/>
          </rPr>
          <t xml:space="preserve">
</t>
        </r>
        <r>
          <rPr>
            <sz val="9"/>
            <color indexed="81"/>
            <rFont val="細明體"/>
            <family val="3"/>
            <charset val="136"/>
          </rPr>
          <t>營利所得
請自行填入</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7FABB6B-B324-4FB7-B6FE-8D169EDED321}" keepAlive="1" name="Query - stock_version" description="Connection to the 'stock_version' query in the workbook." type="5" refreshedVersion="8" refreshOnLoad="1" saveData="1">
    <dbPr connection="Provider=Microsoft.Mashup.OleDb.1;Data Source=$Workbook$;Location=stock_version;Extended Properties=&quot;&quot;" command="SELECT * FROM [stock_version]"/>
    <extLst>
      <ext xmlns:x15="http://schemas.microsoft.com/office/spreadsheetml/2010/11/main" uri="{DE250136-89BD-433C-8126-D09CA5730AF9}">
        <x15:connection id="" excludeFromRefreshAll="1"/>
      </ext>
    </extLst>
  </connection>
  <connection id="2" xr16:uid="{BB475B46-6D63-4341-B7F1-B6B3A495AECF}" keepAlive="1" name="Query - StockDivident01" description="Connection to the 'StockDivident01' query in the workbook." type="5" refreshedVersion="8" background="1" refreshOnLoad="1" saveData="1">
    <dbPr connection="Provider=Microsoft.Mashup.OleDb.1;Data Source=$Workbook$;Location=StockDivident01;Extended Properties=&quot;&quot;" command="SELECT * FROM [StockDivident01]"/>
  </connection>
  <connection id="3" xr16:uid="{6856ED3E-8223-4CEF-B0CC-575316C0EB1A}" keepAlive="1" interval="1" name="Query - StockNum01" description="Connection to the 'StockNum01' query in the workbook." type="5" refreshedVersion="7" background="1" refreshOnLoad="1" saveData="1">
    <dbPr connection="Provider=Microsoft.Mashup.OleDb.1;Data Source=$Workbook$;Location=StockNum01;Extended Properties=&quot;&quot;" command="SELECT * FROM [StockNum01]"/>
  </connection>
  <connection id="4" xr16:uid="{E3079CFB-5C32-4DD1-85BB-4561409C5CB6}" keepAlive="1" interval="1" name="Query - StockServices01(1)" description="Connection to the 'StockServices01' query in the workbook." type="5" refreshedVersion="8" background="1" saveData="1">
    <dbPr connection="Provider=Microsoft.Mashup.OleDb.1;Data Source=$Workbook$;Location=StockServices01;Extended Properties=&quot;&quot;" command="SELECT * FROM [StockServices0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<sst xmlns="http://schemas.openxmlformats.org/spreadsheetml/2006/main" count="4294966475" uniqueCount="165">
  <si>
    <t>ask</t>
  </si>
  <si>
    <t>bid</t>
  </si>
  <si>
    <t>change</t>
  </si>
  <si>
    <t>changePercent</t>
  </si>
  <si>
    <t>changeStatus</t>
  </si>
  <si>
    <t>exchange</t>
  </si>
  <si>
    <t>TAI</t>
  </si>
  <si>
    <t>holdingType</t>
  </si>
  <si>
    <t>EQUITY</t>
  </si>
  <si>
    <t>limitDown</t>
  </si>
  <si>
    <t>limitDownPrice</t>
  </si>
  <si>
    <t>limitUp</t>
  </si>
  <si>
    <t>limitUpPrice</t>
  </si>
  <si>
    <t>marketStatus</t>
  </si>
  <si>
    <t>messageBoardId</t>
  </si>
  <si>
    <t>previousVolume</t>
  </si>
  <si>
    <t>price</t>
  </si>
  <si>
    <t>regularMarketDayHigh</t>
  </si>
  <si>
    <t>regularMarketDayLow</t>
  </si>
  <si>
    <t>regularMarketOpen</t>
  </si>
  <si>
    <t>regularMarketPreviousClose</t>
  </si>
  <si>
    <t>regularMarketTime</t>
  </si>
  <si>
    <t>relatedSymbol</t>
  </si>
  <si>
    <t>relatedSymbolName</t>
  </si>
  <si>
    <t>sectorId</t>
  </si>
  <si>
    <t>sectorName</t>
  </si>
  <si>
    <t>symbol</t>
  </si>
  <si>
    <t>symbolName</t>
  </si>
  <si>
    <t>systexId</t>
  </si>
  <si>
    <t>turnoverM</t>
  </si>
  <si>
    <t>volume</t>
  </si>
  <si>
    <t>avgPrice</t>
  </si>
  <si>
    <t>inMarket</t>
  </si>
  <si>
    <t>outMarket</t>
  </si>
  <si>
    <t>orderbook</t>
  </si>
  <si>
    <t>[List]</t>
  </si>
  <si>
    <t>previousVolumeK</t>
  </si>
  <si>
    <t>volumeK</t>
  </si>
  <si>
    <t>totalMarketVolK</t>
  </si>
  <si>
    <t>sumAskVolK</t>
  </si>
  <si>
    <t>sumBidVolK</t>
  </si>
  <si>
    <t>股票</t>
  </si>
  <si>
    <t>時間</t>
  </si>
  <si>
    <t>成交</t>
  </si>
  <si>
    <t>買進</t>
  </si>
  <si>
    <t>賣出</t>
  </si>
  <si>
    <t>漲跌</t>
  </si>
  <si>
    <t>張數</t>
  </si>
  <si>
    <t>昨收</t>
  </si>
  <si>
    <t>開盤</t>
  </si>
  <si>
    <t>最高</t>
  </si>
  <si>
    <t>最低</t>
  </si>
  <si>
    <t>代號</t>
  </si>
  <si>
    <t>簡稱</t>
    <phoneticPr fontId="1" type="noConversion"/>
  </si>
  <si>
    <t>漲停</t>
    <phoneticPr fontId="1" type="noConversion"/>
  </si>
  <si>
    <t>跌停</t>
    <phoneticPr fontId="1" type="noConversion"/>
  </si>
  <si>
    <t>類別</t>
    <phoneticPr fontId="1" type="noConversion"/>
  </si>
  <si>
    <t>股利年度</t>
  </si>
  <si>
    <t>期別</t>
  </si>
  <si>
    <t>股利資訊</t>
    <phoneticPr fontId="1" type="noConversion"/>
  </si>
  <si>
    <t>現金股利</t>
  </si>
  <si>
    <t>股票面額</t>
    <phoneticPr fontId="1" type="noConversion"/>
  </si>
  <si>
    <t>原始股數</t>
    <phoneticPr fontId="1" type="noConversion"/>
  </si>
  <si>
    <t>配完股數</t>
    <phoneticPr fontId="1" type="noConversion"/>
  </si>
  <si>
    <t>股票價值</t>
    <phoneticPr fontId="1" type="noConversion"/>
  </si>
  <si>
    <r>
      <t>若跳出此訊息，請將此活頁簿之隱私權等級，設定為</t>
    </r>
    <r>
      <rPr>
        <b/>
        <sz val="11"/>
        <color theme="1"/>
        <rFont val="新細明體"/>
        <family val="1"/>
        <charset val="136"/>
        <scheme val="minor"/>
      </rPr>
      <t>公開</t>
    </r>
    <phoneticPr fontId="1" type="noConversion"/>
  </si>
  <si>
    <r>
      <t xml:space="preserve">If prompt, set the Privacy level of current workbook to be </t>
    </r>
    <r>
      <rPr>
        <b/>
        <sz val="11"/>
        <color theme="1"/>
        <rFont val="新細明體"/>
        <family val="1"/>
        <charset val="136"/>
        <scheme val="minor"/>
      </rPr>
      <t>PUBLIC</t>
    </r>
    <phoneticPr fontId="1" type="noConversion"/>
  </si>
  <si>
    <r>
      <t xml:space="preserve">2018 年 5 月，歐洲隱私權法 ，即 GDPR (一般資料保護法規) 生效。
資料來源也必須與其他資料來源隔離，以便合併資料不會對資料傳輸造成不良影響。 
</t>
    </r>
    <r>
      <rPr>
        <b/>
        <sz val="11"/>
        <color theme="1"/>
        <rFont val="新細明體"/>
        <family val="1"/>
        <charset val="136"/>
        <scheme val="minor"/>
      </rPr>
      <t>由於本活頁簿的所有資料皆為公開資料，請放心設定為公開</t>
    </r>
    <phoneticPr fontId="1" type="noConversion"/>
  </si>
  <si>
    <r>
      <t xml:space="preserve">In May 2018, a European privacy law, the General Data Protection Regulation (GDPR), took effect.
data sources must also be isolated from other data sources so that combining data has no undesirable data transfer impact.
</t>
    </r>
    <r>
      <rPr>
        <b/>
        <sz val="11"/>
        <color theme="1"/>
        <rFont val="新細明體"/>
        <family val="1"/>
        <charset val="136"/>
        <scheme val="minor"/>
      </rPr>
      <t>Since all data collected from this workbook is public, it is fine to set privacy level to PUBLIC</t>
    </r>
    <phoneticPr fontId="1" type="noConversion"/>
  </si>
  <si>
    <t>2020</t>
  </si>
  <si>
    <t>2019</t>
  </si>
  <si>
    <t>2018</t>
  </si>
  <si>
    <t>40</t>
  </si>
  <si>
    <t>半導體</t>
  </si>
  <si>
    <t/>
  </si>
  <si>
    <t>除權息日</t>
  </si>
  <si>
    <t>股票股利</t>
  </si>
  <si>
    <r>
      <t xml:space="preserve">若 Excel 版本是 </t>
    </r>
    <r>
      <rPr>
        <b/>
        <sz val="11"/>
        <color theme="1"/>
        <rFont val="新細明體"/>
        <family val="1"/>
        <charset val="136"/>
        <scheme val="minor"/>
      </rPr>
      <t>Excel 2010</t>
    </r>
    <r>
      <rPr>
        <sz val="11"/>
        <color theme="1"/>
        <rFont val="新細明體"/>
        <family val="1"/>
        <charset val="136"/>
        <scheme val="minor"/>
      </rPr>
      <t xml:space="preserve"> 或 </t>
    </r>
    <r>
      <rPr>
        <b/>
        <sz val="11"/>
        <color theme="1"/>
        <rFont val="新細明體"/>
        <family val="1"/>
        <charset val="136"/>
        <scheme val="minor"/>
      </rPr>
      <t>Excel 2013</t>
    </r>
    <r>
      <rPr>
        <sz val="11"/>
        <color theme="1"/>
        <rFont val="新細明體"/>
        <family val="1"/>
        <charset val="136"/>
        <scheme val="minor"/>
      </rPr>
      <t xml:space="preserve"> ，
要先從微軟安裝 </t>
    </r>
    <r>
      <rPr>
        <b/>
        <sz val="11"/>
        <color theme="1"/>
        <rFont val="新細明體"/>
        <family val="1"/>
        <charset val="136"/>
        <scheme val="minor"/>
      </rPr>
      <t xml:space="preserve">PowerQuery </t>
    </r>
    <r>
      <rPr>
        <sz val="11"/>
        <color theme="1"/>
        <rFont val="新細明體"/>
        <family val="1"/>
        <charset val="136"/>
        <scheme val="minor"/>
      </rPr>
      <t>套件。
較新的版本已經內建，不需安裝；較舊則不相容。</t>
    </r>
    <phoneticPr fontId="1" type="noConversion"/>
  </si>
  <si>
    <r>
      <t xml:space="preserve">If the version of Excel is </t>
    </r>
    <r>
      <rPr>
        <b/>
        <sz val="11"/>
        <color theme="1"/>
        <rFont val="新細明體"/>
        <family val="1"/>
        <charset val="136"/>
        <scheme val="minor"/>
      </rPr>
      <t>Excel 2010</t>
    </r>
    <r>
      <rPr>
        <sz val="11"/>
        <color theme="1"/>
        <rFont val="新細明體"/>
        <family val="2"/>
        <charset val="136"/>
        <scheme val="minor"/>
      </rPr>
      <t xml:space="preserve"> or </t>
    </r>
    <r>
      <rPr>
        <b/>
        <sz val="11"/>
        <color theme="1"/>
        <rFont val="新細明體"/>
        <family val="1"/>
        <charset val="136"/>
        <scheme val="minor"/>
      </rPr>
      <t>Excel 2013</t>
    </r>
    <r>
      <rPr>
        <sz val="11"/>
        <color theme="1"/>
        <rFont val="新細明體"/>
        <family val="2"/>
        <charset val="136"/>
        <scheme val="minor"/>
      </rPr>
      <t xml:space="preserve">,
You will need to install </t>
    </r>
    <r>
      <rPr>
        <b/>
        <sz val="11"/>
        <color theme="1"/>
        <rFont val="新細明體"/>
        <family val="1"/>
        <charset val="136"/>
        <scheme val="minor"/>
      </rPr>
      <t>PowerQuery</t>
    </r>
    <r>
      <rPr>
        <sz val="11"/>
        <color theme="1"/>
        <rFont val="新細明體"/>
        <family val="2"/>
        <charset val="136"/>
        <scheme val="minor"/>
      </rPr>
      <t xml:space="preserve"> plugins from Microsoft.
Newer version will have PowerQuery preinstalled; Older versions are incompatible.</t>
    </r>
    <phoneticPr fontId="1" type="noConversion"/>
  </si>
  <si>
    <t>If installation is needed,
Select 32-bit or 64-bit, then download and install.
https://www.microsoft.com/en-US/download/details.aspx?id=39379</t>
    <phoneticPr fontId="1" type="noConversion"/>
  </si>
  <si>
    <t>若有需要安裝，
選擇合適的語言、版本，下載並安裝
https://microsoft.com/zh-TW/download/details.aspx?id=39379</t>
    <phoneticPr fontId="1" type="noConversion"/>
  </si>
  <si>
    <t>inMarketPercentage</t>
  </si>
  <si>
    <t>outMarketPercentage</t>
  </si>
  <si>
    <t>營利所得</t>
    <phoneticPr fontId="1" type="noConversion"/>
  </si>
  <si>
    <t>近次現金股利</t>
    <phoneticPr fontId="1" type="noConversion"/>
  </si>
  <si>
    <t>近次股票股利</t>
    <phoneticPr fontId="1" type="noConversion"/>
  </si>
  <si>
    <t>2330</t>
  </si>
  <si>
    <t>2021</t>
  </si>
  <si>
    <t>Q3</t>
  </si>
  <si>
    <t>Q2</t>
  </si>
  <si>
    <t>Q1</t>
  </si>
  <si>
    <t>Q4</t>
  </si>
  <si>
    <t>2017</t>
  </si>
  <si>
    <t>2016</t>
  </si>
  <si>
    <t>2015</t>
  </si>
  <si>
    <t>2014</t>
  </si>
  <si>
    <t>2013</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</si>
  <si>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</si>
  <si>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</si>
  <si>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</si>
  <si>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</si>
  <si>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</si>
  <si>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</si>
  <si>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</si>
  <si>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</si>
  <si>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</si>
  <si>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</si>
  <si>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</si>
  <si>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</si>
  <si>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</si>
  <si>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</si>
  <si>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</si>
  <si>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</si>
  <si>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</si>
  <si>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</si>
  <si>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</si>
  <si>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</si>
  <si>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</si>
  <si>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</si>
  <si>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finmb_380075_lang_zh</t>
  </si>
  <si>
    <t>2330.TW</t>
  </si>
  <si>
    <t>台積電</t>
  </si>
  <si>
    <t>版本</t>
    <phoneticPr fontId="1" type="noConversion"/>
  </si>
  <si>
    <t>日期</t>
    <phoneticPr fontId="1" type="noConversion"/>
  </si>
  <si>
    <t>更改</t>
    <phoneticPr fontId="1" type="noConversion"/>
  </si>
  <si>
    <t>開發者</t>
    <phoneticPr fontId="1" type="noConversion"/>
  </si>
  <si>
    <t>Behavian</t>
    <phoneticPr fontId="1" type="noConversion"/>
  </si>
  <si>
    <t>開發連結</t>
    <phoneticPr fontId="1" type="noConversion"/>
  </si>
  <si>
    <t>聯絡開發者</t>
    <phoneticPr fontId="1" type="noConversion"/>
  </si>
  <si>
    <t>behavian@behavian.me</t>
    <phoneticPr fontId="1" type="noConversion"/>
  </si>
  <si>
    <t>最新版本</t>
    <phoneticPr fontId="1" type="noConversion"/>
  </si>
  <si>
    <t>stock_version</t>
  </si>
  <si>
    <t>增加部落格
增加版本系統</t>
    <phoneticPr fontId="1" type="noConversion"/>
  </si>
  <si>
    <t>價值估算-最近</t>
  </si>
  <si>
    <t>選擇年度</t>
  </si>
  <si>
    <t>2330</t>
    <phoneticPr fontId="1" type="noConversion"/>
  </si>
  <si>
    <t>增加向更舊版本相容性</t>
    <phoneticPr fontId="1" type="noConversion"/>
  </si>
  <si>
    <t>1.4</t>
    <phoneticPr fontId="1" type="noConversion"/>
  </si>
  <si>
    <t>今日現值</t>
    <phoneticPr fontId="1" type="noConversion"/>
  </si>
  <si>
    <t>實時股價</t>
  </si>
  <si>
    <t>增加自動計算區，能加總某年度的所有股利</t>
    <phoneticPr fontId="1" type="noConversion"/>
  </si>
  <si>
    <t>修正Changelog
修改為使用即時股價計算</t>
    <phoneticPr fontId="1" type="noConversion"/>
  </si>
  <si>
    <t>價值估算-年度</t>
    <phoneticPr fontId="1" type="noConversion"/>
  </si>
  <si>
    <t>←修改左邊，並按 Ctrl+Alt+F5 ，或按資料→全部重新整理</t>
    <phoneticPr fontId="1" type="noConversion"/>
  </si>
  <si>
    <t>2022</t>
  </si>
  <si>
    <t>自訂數值填綠色</t>
    <phoneticPr fontId="1" type="noConversion"/>
  </si>
  <si>
    <t>+17</t>
  </si>
  <si>
    <t>+3.21%</t>
  </si>
  <si>
    <t>up</t>
  </si>
  <si>
    <t>477.0</t>
  </si>
  <si>
    <t>583</t>
  </si>
  <si>
    <t>close</t>
  </si>
  <si>
    <t>27837000</t>
  </si>
  <si>
    <t>547</t>
  </si>
  <si>
    <t>537</t>
  </si>
  <si>
    <t>538</t>
  </si>
  <si>
    <t>18649.852</t>
  </si>
  <si>
    <t>34433000</t>
  </si>
  <si>
    <t>542</t>
  </si>
  <si>
    <t>26.93%</t>
  </si>
  <si>
    <t>73.07%</t>
  </si>
  <si>
    <t>查詢人所得填紅色</t>
    <phoneticPr fontId="1" type="noConversion"/>
  </si>
  <si>
    <t>舊網站資料毀損
修改開發連結網址</t>
    <phoneticPr fontId="1" type="noConversion"/>
  </si>
  <si>
    <t>https://behavian.me/2022/05/Stock#download</t>
    <phoneticPr fontId="1" type="noConversion"/>
  </si>
  <si>
    <t>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</si>
</sst>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76" formatCode="_-&quot;$&quot;* #,##0_-;\-&quot;$&quot;* #,##0_-;_-&quot;$&quot;* &quot;-&quot;_-;_-@_-"/>
    <numFmt numFmtId="177" formatCode="_-&quot;$&quot;* #,##0.00_-;\-&quot;$&quot;* #,##0.00_-;_-&quot;$&quot;* &quot;-&quot;??_-;_-@_-"/>
    <numFmt numFmtId="178" formatCode="0.00_ ;[Red]\-0.00\ "/>
    <numFmt numFmtId="179" formatCode="#,##0_ "/>
    <numFmt numFmtId="180" formatCode="yyyy\-mm\-dd;@"/>
    <numFmt numFmtId="181" formatCode="hh:mm"/>
    <numFmt numFmtId="182" formatCode="0.00_ "/>
  </numFmts>
  <fonts count="26" x14ac:knownFonts="1">
    <font>
      <sz val="11"/>
      <color theme="1"/>
      <name val="新細明體"/>
      <family val="2"/>
      <charset val="136"/>
      <scheme val="minor"/>
    </font>
    <font>
      <sz val="9"/>
      <name val="新細明體"/>
      <family val="2"/>
      <charset val="136"/>
      <scheme val="minor"/>
    </font>
    <font>
      <sz val="11"/>
      <color theme="1"/>
      <name val="微軟正黑體"/>
      <family val="2"/>
      <charset val="134"/>
    </font>
    <font>
      <b/>
      <sz val="12"/>
      <name val="新細明體"/>
      <family val="1"/>
      <charset val="136"/>
    </font>
    <font>
      <b/>
      <sz val="12"/>
      <name val="新細明體"/>
      <family val="1"/>
      <charset val="136"/>
      <scheme val="major"/>
    </font>
    <font>
      <sz val="11"/>
      <color theme="1"/>
      <name val="細明體"/>
      <family val="2"/>
      <charset val="136"/>
    </font>
    <font>
      <b/>
      <sz val="11"/>
      <color theme="1"/>
      <name val="新細明體"/>
      <family val="1"/>
      <charset val="136"/>
      <scheme val="minor"/>
    </font>
    <font>
      <sz val="11"/>
      <color theme="1"/>
      <name val="新細明體"/>
      <family val="1"/>
      <charset val="136"/>
      <scheme val="minor"/>
    </font>
    <font>
      <u/>
      <sz val="11"/>
      <color theme="10"/>
      <name val="新細明體"/>
      <family val="2"/>
      <charset val="136"/>
      <scheme val="minor"/>
    </font>
    <font>
      <sz val="11"/>
      <color rgb="FF3F3F76"/>
      <name val="新細明體"/>
      <family val="2"/>
      <charset val="136"/>
      <scheme val="minor"/>
    </font>
    <font>
      <b/>
      <sz val="11"/>
      <color theme="0"/>
      <name val="新細明體"/>
      <family val="2"/>
      <charset val="136"/>
      <scheme val="minor"/>
    </font>
    <font>
      <sz val="9"/>
      <color indexed="81"/>
      <name val="Tahoma"/>
      <family val="2"/>
    </font>
    <font>
      <b/>
      <sz val="9"/>
      <color indexed="81"/>
      <name val="Tahoma"/>
      <family val="2"/>
    </font>
    <font>
      <sz val="9"/>
      <color indexed="81"/>
      <name val="細明體"/>
      <family val="3"/>
      <charset val="136"/>
    </font>
    <font>
      <u/>
      <sz val="11"/>
      <color theme="10"/>
      <name val="新細明體"/>
      <family val="1"/>
      <charset val="136"/>
      <scheme val="minor"/>
    </font>
    <font>
      <sz val="11"/>
      <color indexed="81"/>
      <name val="Tahoma"/>
      <family val="2"/>
    </font>
    <font>
      <b/>
      <sz val="11"/>
      <color indexed="81"/>
      <name val="Tahoma"/>
      <family val="2"/>
    </font>
    <font>
      <b/>
      <sz val="9"/>
      <color indexed="81"/>
      <name val="細明體"/>
      <family val="3"/>
      <charset val="136"/>
    </font>
    <font>
      <sz val="11"/>
      <color theme="1"/>
      <name val="微軟正黑體"/>
      <family val="2"/>
      <charset val="136"/>
    </font>
    <font>
      <b/>
      <sz val="12"/>
      <name val="微軟正黑體"/>
      <family val="2"/>
      <charset val="136"/>
    </font>
    <font>
      <sz val="11"/>
      <color theme="1"/>
      <name val="Consolas"/>
      <family val="3"/>
    </font>
    <font>
      <sz val="11"/>
      <color theme="0"/>
      <name val="Consolas"/>
      <family val="3"/>
    </font>
    <font>
      <sz val="12"/>
      <name val="Consolas"/>
      <family val="3"/>
    </font>
    <font>
      <b/>
      <sz val="11"/>
      <color theme="0"/>
      <name val="Consolas"/>
      <family val="3"/>
    </font>
    <font>
      <sz val="11"/>
      <color rgb="FF3F3F76"/>
      <name val="Consolas"/>
      <family val="3"/>
    </font>
    <font>
      <sz val="11"/>
      <color indexed="81"/>
      <name val="細明體"/>
      <family val="3"/>
      <charset val="136"/>
    </font>
  </fonts>
  <fills count="8">
    <fill>
      <patternFill patternType="none"/>
    </fill>
    <fill>
      <patternFill patternType="gray125"/>
    </fill>
    <fill>
      <patternFill patternType="solid">
        <fgColor rgb="FFC00000"/>
        <bgColor indexed="64"/>
      </patternFill>
    </fill>
    <fill>
      <patternFill patternType="solid">
        <fgColor theme="9" tint="-0.499984740745262"/>
        <bgColor indexed="64"/>
      </patternFill>
    </fill>
    <fill>
      <patternFill patternType="solid">
        <fgColor rgb="FFFFCC99"/>
      </patternFill>
    </fill>
    <fill>
      <patternFill patternType="solid">
        <fgColor rgb="FFA5A5A5"/>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rgb="FFFF0000"/>
      </left>
      <right style="medium">
        <color indexed="64"/>
      </right>
      <top style="double">
        <color rgb="FFFF0000"/>
      </top>
      <bottom style="double">
        <color rgb="FFFF0000"/>
      </bottom>
      <diagonal/>
    </border>
    <border>
      <left style="double">
        <color rgb="FFFF0000"/>
      </left>
      <right style="medium">
        <color auto="1"/>
      </right>
      <top style="double">
        <color rgb="FFFF0000"/>
      </top>
      <bottom style="medium">
        <color indexed="64"/>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9" fillId="4" borderId="19" applyNumberFormat="0" applyAlignment="0" applyProtection="0">
      <alignment vertical="center"/>
    </xf>
    <xf numFmtId="0" fontId="10" fillId="5" borderId="20" applyNumberFormat="0" applyAlignment="0" applyProtection="0">
      <alignment vertical="center"/>
    </xf>
  </cellStyleXfs>
  <cellXfs count="116">
    <xf numFmtId="0" fontId="0" fillId="0" borderId="0" xfId="0">
      <alignment vertical="center"/>
    </xf>
    <xf numFmtId="49" fontId="0" fillId="0" borderId="0" xfId="0" applyNumberFormat="1">
      <alignment vertical="center"/>
    </xf>
    <xf numFmtId="0" fontId="0" fillId="0" borderId="3" xfId="0" applyBorder="1" applyAlignment="1"/>
    <xf numFmtId="20" fontId="0" fillId="0" borderId="0" xfId="0" applyNumberFormat="1" applyAlignment="1"/>
    <xf numFmtId="0" fontId="0" fillId="0" borderId="0" xfId="0" applyAlignment="1"/>
    <xf numFmtId="0" fontId="0" fillId="0" borderId="4" xfId="0" applyBorder="1" applyAlignment="1"/>
    <xf numFmtId="0" fontId="0" fillId="0" borderId="5" xfId="0" applyBorder="1" applyAlignment="1"/>
    <xf numFmtId="0" fontId="0" fillId="0" borderId="0" xfId="0" applyBorder="1" applyAlignment="1"/>
    <xf numFmtId="0" fontId="0" fillId="0" borderId="0" xfId="0" applyAlignment="1">
      <alignment horizontal="center" vertical="center"/>
    </xf>
    <xf numFmtId="0" fontId="0" fillId="0" borderId="0" xfId="0" applyNumberFormat="1">
      <alignment vertical="center"/>
    </xf>
    <xf numFmtId="0" fontId="0" fillId="0" borderId="9" xfId="0" applyBorder="1" applyAlignment="1"/>
    <xf numFmtId="0" fontId="0" fillId="0" borderId="10" xfId="0" applyBorder="1" applyAlignment="1"/>
    <xf numFmtId="10" fontId="0" fillId="0" borderId="0" xfId="0" applyNumberFormat="1" applyAlignment="1"/>
    <xf numFmtId="0" fontId="3" fillId="0" borderId="0" xfId="0" applyFont="1" applyBorder="1" applyAlignment="1">
      <alignment horizontal="center" vertical="center"/>
    </xf>
    <xf numFmtId="0" fontId="0" fillId="0" borderId="0" xfId="0" applyBorder="1" applyAlignment="1">
      <alignment horizontal="center" vertical="center"/>
    </xf>
    <xf numFmtId="22" fontId="0" fillId="0" borderId="0" xfId="0" applyNumberFormat="1">
      <alignment vertical="center"/>
    </xf>
    <xf numFmtId="0" fontId="2" fillId="0" borderId="3" xfId="0" applyFont="1" applyBorder="1" applyAlignment="1">
      <alignment horizontal="center" vertical="center"/>
    </xf>
    <xf numFmtId="0" fontId="4" fillId="0" borderId="0" xfId="0" applyFont="1" applyBorder="1" applyAlignment="1">
      <alignment horizontal="center" vertical="center"/>
    </xf>
    <xf numFmtId="178" fontId="0" fillId="0" borderId="0" xfId="0" applyNumberFormat="1" applyBorder="1" applyAlignment="1">
      <alignment horizontal="center" vertical="center"/>
    </xf>
    <xf numFmtId="0" fontId="0" fillId="0" borderId="3" xfId="0" applyBorder="1">
      <alignment vertical="center"/>
    </xf>
    <xf numFmtId="49" fontId="5" fillId="0" borderId="0" xfId="0" applyNumberFormat="1" applyFont="1" applyAlignment="1">
      <alignment horizontal="center" vertical="center"/>
    </xf>
    <xf numFmtId="0" fontId="0" fillId="0" borderId="0" xfId="0" applyAlignment="1">
      <alignment vertical="center" wrapText="1"/>
    </xf>
    <xf numFmtId="0" fontId="2" fillId="0" borderId="13"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applyBorder="1">
      <alignment vertical="center"/>
    </xf>
    <xf numFmtId="14" fontId="0" fillId="0" borderId="0" xfId="0" applyNumberFormat="1" applyFill="1" applyBorder="1" applyAlignment="1">
      <alignment vertical="center"/>
    </xf>
    <xf numFmtId="0" fontId="7" fillId="0" borderId="0" xfId="0" applyFont="1" applyAlignment="1">
      <alignment vertical="center" wrapText="1"/>
    </xf>
    <xf numFmtId="0" fontId="8" fillId="0" borderId="0" xfId="1" applyAlignment="1">
      <alignment vertical="center" wrapText="1"/>
    </xf>
    <xf numFmtId="0" fontId="0" fillId="0" borderId="0" xfId="0" applyBorder="1">
      <alignment vertical="center"/>
    </xf>
    <xf numFmtId="0" fontId="3" fillId="0" borderId="0" xfId="0" applyFont="1" applyBorder="1" applyAlignment="1">
      <alignment vertical="center" wrapText="1"/>
    </xf>
    <xf numFmtId="0" fontId="2" fillId="0" borderId="11" xfId="0" applyFont="1" applyBorder="1" applyAlignment="1">
      <alignment horizontal="center" vertical="center"/>
    </xf>
    <xf numFmtId="44" fontId="0" fillId="7" borderId="7" xfId="0" applyNumberFormat="1" applyFill="1" applyBorder="1">
      <alignment vertical="center"/>
    </xf>
    <xf numFmtId="44" fontId="0" fillId="7" borderId="0" xfId="0" applyNumberFormat="1" applyFill="1" applyBorder="1">
      <alignment vertical="center"/>
    </xf>
    <xf numFmtId="44" fontId="0" fillId="0" borderId="5" xfId="0" applyNumberFormat="1" applyFill="1" applyBorder="1">
      <alignment vertical="center"/>
    </xf>
    <xf numFmtId="0" fontId="2" fillId="0" borderId="0" xfId="0" applyFont="1" applyAlignment="1">
      <alignment horizontal="center" vertical="center"/>
    </xf>
    <xf numFmtId="180" fontId="0" fillId="0" borderId="0" xfId="0" applyNumberFormat="1" applyAlignment="1">
      <alignment horizontal="center" vertical="center"/>
    </xf>
    <xf numFmtId="180" fontId="0" fillId="0" borderId="0" xfId="0" applyNumberFormat="1">
      <alignment vertical="center"/>
    </xf>
    <xf numFmtId="14" fontId="0" fillId="0" borderId="0" xfId="0" applyNumberFormat="1">
      <alignment vertical="center"/>
    </xf>
    <xf numFmtId="0" fontId="14" fillId="0" borderId="22" xfId="1" applyFont="1" applyBorder="1" applyAlignment="1">
      <alignment horizontal="left" vertical="center"/>
    </xf>
    <xf numFmtId="182" fontId="0" fillId="0" borderId="0" xfId="0" applyNumberFormat="1">
      <alignment vertical="center"/>
    </xf>
    <xf numFmtId="0" fontId="18" fillId="0" borderId="0" xfId="0" applyFont="1">
      <alignment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1" xfId="0" applyFont="1" applyFill="1" applyBorder="1" applyAlignment="1">
      <alignment horizontal="center" vertical="center"/>
    </xf>
    <xf numFmtId="0" fontId="18" fillId="0" borderId="11" xfId="0" applyFont="1" applyBorder="1" applyAlignment="1">
      <alignment horizontal="center" vertical="center"/>
    </xf>
    <xf numFmtId="0" fontId="18" fillId="0" borderId="0" xfId="0" applyFont="1" applyFill="1" applyAlignment="1">
      <alignment horizontal="center" vertical="center"/>
    </xf>
    <xf numFmtId="0" fontId="18" fillId="0" borderId="1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1" xfId="0" applyFont="1" applyBorder="1">
      <alignment vertical="center"/>
    </xf>
    <xf numFmtId="0" fontId="18" fillId="0" borderId="2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3"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181" fontId="20" fillId="0" borderId="0" xfId="0" applyNumberFormat="1" applyFont="1" applyAlignment="1">
      <alignment horizontal="center" vertical="center"/>
    </xf>
    <xf numFmtId="0" fontId="20" fillId="0" borderId="0" xfId="0" applyFont="1" applyAlignment="1">
      <alignment horizontal="center" vertical="center"/>
    </xf>
    <xf numFmtId="10" fontId="20" fillId="0" borderId="0" xfId="0" applyNumberFormat="1" applyFont="1" applyAlignment="1">
      <alignment horizontal="center" vertical="center"/>
    </xf>
    <xf numFmtId="3" fontId="20" fillId="0" borderId="0" xfId="0" applyNumberFormat="1" applyFont="1" applyAlignment="1">
      <alignment horizontal="center" vertical="center"/>
    </xf>
    <xf numFmtId="0" fontId="21" fillId="2" borderId="0" xfId="0" applyFont="1" applyFill="1" applyAlignment="1">
      <alignment horizontal="center" vertical="center"/>
    </xf>
    <xf numFmtId="0" fontId="21" fillId="3" borderId="9" xfId="0" applyFont="1" applyFill="1" applyBorder="1" applyAlignment="1">
      <alignment horizontal="center" vertical="center"/>
    </xf>
    <xf numFmtId="0" fontId="20" fillId="0" borderId="0" xfId="0" applyFont="1" applyFill="1" applyAlignment="1">
      <alignment horizontal="center" vertical="center"/>
    </xf>
    <xf numFmtId="0" fontId="20" fillId="7" borderId="13" xfId="0" applyFont="1" applyFill="1" applyBorder="1" applyAlignment="1">
      <alignment horizontal="center" vertical="center"/>
    </xf>
    <xf numFmtId="0" fontId="20" fillId="0" borderId="0" xfId="0" applyFont="1">
      <alignment vertical="center"/>
    </xf>
    <xf numFmtId="44" fontId="20" fillId="7" borderId="0" xfId="0" applyNumberFormat="1" applyFont="1" applyFill="1" applyBorder="1">
      <alignment vertical="center"/>
    </xf>
    <xf numFmtId="177" fontId="20" fillId="0" borderId="7" xfId="0" applyNumberFormat="1" applyFont="1" applyFill="1" applyBorder="1" applyAlignment="1">
      <alignment horizontal="center" vertical="center"/>
    </xf>
    <xf numFmtId="177" fontId="20" fillId="0" borderId="0" xfId="0" applyNumberFormat="1" applyFont="1" applyFill="1" applyBorder="1" applyAlignment="1">
      <alignment horizontal="center" vertical="center"/>
    </xf>
    <xf numFmtId="177" fontId="20" fillId="0" borderId="9" xfId="0" applyNumberFormat="1" applyFont="1" applyFill="1" applyBorder="1" applyAlignment="1">
      <alignment horizontal="center" vertical="center"/>
    </xf>
    <xf numFmtId="0" fontId="20" fillId="0" borderId="3" xfId="0" applyFont="1" applyBorder="1">
      <alignment vertical="center"/>
    </xf>
    <xf numFmtId="0" fontId="20" fillId="0" borderId="9" xfId="0" applyFont="1" applyBorder="1">
      <alignment vertical="center"/>
    </xf>
    <xf numFmtId="0" fontId="20" fillId="7" borderId="0" xfId="0" applyFont="1" applyFill="1">
      <alignment vertical="center"/>
    </xf>
    <xf numFmtId="44" fontId="20" fillId="0" borderId="0" xfId="0" applyNumberFormat="1" applyFont="1" applyFill="1" applyBorder="1" applyAlignment="1">
      <alignment horizontal="center" vertical="center"/>
    </xf>
    <xf numFmtId="44" fontId="20" fillId="0" borderId="5" xfId="0" applyNumberFormat="1" applyFont="1" applyFill="1" applyBorder="1">
      <alignment vertical="center"/>
    </xf>
    <xf numFmtId="176" fontId="20" fillId="0" borderId="15" xfId="0" applyNumberFormat="1" applyFont="1" applyFill="1" applyBorder="1" applyAlignment="1">
      <alignment horizontal="center" vertical="center"/>
    </xf>
    <xf numFmtId="179" fontId="20" fillId="0" borderId="12" xfId="0" applyNumberFormat="1" applyFont="1" applyFill="1" applyBorder="1" applyAlignment="1">
      <alignment horizontal="center" vertical="center"/>
    </xf>
    <xf numFmtId="179" fontId="20" fillId="0" borderId="9" xfId="0" applyNumberFormat="1" applyFont="1" applyFill="1" applyBorder="1" applyAlignment="1">
      <alignment horizontal="center" vertical="center"/>
    </xf>
    <xf numFmtId="44" fontId="20" fillId="0" borderId="9" xfId="0" applyNumberFormat="1" applyFont="1" applyFill="1" applyBorder="1" applyAlignment="1">
      <alignment horizontal="center" vertical="center"/>
    </xf>
    <xf numFmtId="176" fontId="20" fillId="6" borderId="14" xfId="0" applyNumberFormat="1" applyFont="1" applyFill="1" applyBorder="1" applyAlignment="1">
      <alignment horizontal="center" vertical="center"/>
    </xf>
    <xf numFmtId="176" fontId="20" fillId="0" borderId="10" xfId="0" applyNumberFormat="1" applyFont="1" applyFill="1" applyBorder="1" applyAlignment="1">
      <alignment horizontal="center" vertical="center"/>
    </xf>
    <xf numFmtId="0" fontId="20" fillId="0" borderId="0" xfId="0" applyFont="1" applyFill="1" applyBorder="1" applyAlignment="1">
      <alignment horizontal="center" vertical="center"/>
    </xf>
    <xf numFmtId="49" fontId="22" fillId="0" borderId="11" xfId="0" applyNumberFormat="1" applyFont="1" applyBorder="1" applyAlignment="1">
      <alignment horizontal="center" vertical="center" wrapText="1"/>
    </xf>
    <xf numFmtId="0" fontId="23" fillId="5" borderId="20" xfId="3" applyFont="1" applyAlignment="1">
      <alignment horizontal="center" vertical="center"/>
    </xf>
    <xf numFmtId="180" fontId="23" fillId="5" borderId="20" xfId="3" applyNumberFormat="1" applyFont="1" applyAlignment="1">
      <alignment horizontal="center" vertical="center"/>
    </xf>
    <xf numFmtId="44" fontId="23" fillId="5" borderId="20" xfId="3" applyNumberFormat="1" applyFont="1" applyAlignment="1">
      <alignment horizontal="center" vertical="center"/>
    </xf>
    <xf numFmtId="0" fontId="20" fillId="0" borderId="3" xfId="0" applyFont="1" applyFill="1" applyBorder="1" applyAlignment="1">
      <alignment horizontal="center" vertical="center"/>
    </xf>
    <xf numFmtId="180" fontId="20" fillId="0" borderId="0" xfId="0" applyNumberFormat="1" applyFont="1" applyFill="1" applyBorder="1" applyAlignment="1">
      <alignment horizontal="center" vertical="center"/>
    </xf>
    <xf numFmtId="0" fontId="20" fillId="0" borderId="4" xfId="0" applyFont="1" applyFill="1" applyBorder="1" applyAlignment="1">
      <alignment horizontal="center" vertical="center"/>
    </xf>
    <xf numFmtId="180" fontId="20" fillId="0" borderId="5" xfId="0" applyNumberFormat="1" applyFont="1" applyFill="1" applyBorder="1" applyAlignment="1">
      <alignment horizontal="center" vertical="center"/>
    </xf>
    <xf numFmtId="0" fontId="20" fillId="0" borderId="5" xfId="0" applyFont="1" applyFill="1" applyBorder="1" applyAlignment="1">
      <alignment horizontal="center" vertical="center"/>
    </xf>
    <xf numFmtId="44" fontId="20" fillId="0" borderId="5" xfId="0" applyNumberFormat="1" applyFont="1" applyFill="1" applyBorder="1" applyAlignment="1">
      <alignment horizontal="center" vertical="center"/>
    </xf>
    <xf numFmtId="44" fontId="20" fillId="0" borderId="10" xfId="0" applyNumberFormat="1" applyFont="1" applyFill="1" applyBorder="1" applyAlignment="1">
      <alignment horizontal="center" vertical="center"/>
    </xf>
    <xf numFmtId="49" fontId="24" fillId="4" borderId="19" xfId="2" applyNumberFormat="1" applyFont="1" applyAlignment="1">
      <alignment horizontal="center" vertical="center"/>
    </xf>
    <xf numFmtId="0" fontId="20" fillId="0" borderId="16"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8" fillId="0" borderId="3" xfId="1" applyBorder="1" applyAlignment="1">
      <alignment horizontal="left" vertical="center"/>
    </xf>
    <xf numFmtId="0" fontId="8" fillId="0" borderId="9" xfId="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cellXfs>
  <cellStyles count="4">
    <cellStyle name="Check Cell" xfId="3" builtinId="23"/>
    <cellStyle name="Hyperlink" xfId="1" builtinId="8"/>
    <cellStyle name="Input" xfId="2" builtinId="20"/>
    <cellStyle name="Normal" xfId="0" builtinId="0"/>
  </cellStyles>
  <dxfs count="2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ill>
        <patternFill>
          <bgColor theme="9" tint="0.59996337778862885"/>
        </patternFill>
      </fill>
    </dxf>
    <dxf>
      <fill>
        <patternFill>
          <bgColor theme="5" tint="0.59996337778862885"/>
        </patternFill>
      </fill>
    </dxf>
    <dxf>
      <font>
        <color theme="0"/>
      </font>
      <fill>
        <patternFill>
          <bgColor theme="9" tint="-0.499984740745262"/>
        </patternFill>
      </fill>
    </dxf>
    <dxf>
      <font>
        <color theme="0"/>
      </font>
      <fill>
        <patternFill>
          <bgColor theme="9" tint="-0.499984740745262"/>
        </patternFill>
      </fill>
    </dxf>
    <dxf>
      <font>
        <color theme="9" tint="-0.499984740745262"/>
      </font>
      <border>
        <left style="thin">
          <color theme="9" tint="-0.499984740745262"/>
        </left>
        <right style="thin">
          <color theme="9" tint="-0.499984740745262"/>
        </right>
        <top style="thin">
          <color theme="9" tint="-0.499984740745262"/>
        </top>
        <bottom style="thin">
          <color theme="9" tint="-0.499984740745262"/>
        </bottom>
      </border>
    </dxf>
    <dxf>
      <font>
        <color rgb="FFC00000"/>
      </font>
      <border>
        <left style="thin">
          <color rgb="FFC00000"/>
        </left>
        <right style="thin">
          <color rgb="FFC00000"/>
        </right>
        <top style="thin">
          <color rgb="FFC00000"/>
        </top>
        <bottom style="thin">
          <color rgb="FFC00000"/>
        </bottom>
      </border>
    </dxf>
    <dxf>
      <font>
        <color theme="0"/>
      </font>
      <fill>
        <patternFill>
          <bgColor theme="9" tint="-0.499984740745262"/>
        </patternFill>
      </fill>
    </dxf>
    <dxf>
      <font>
        <color theme="0"/>
      </font>
      <fill>
        <patternFill>
          <bgColor rgb="FFC00000"/>
        </patternFill>
      </fill>
    </dxf>
    <dxf>
      <font>
        <color theme="0"/>
      </font>
      <fill>
        <patternFill>
          <bgColor rgb="FFC00000"/>
        </patternFill>
      </fill>
    </dxf>
    <dxf>
      <font>
        <color theme="9" tint="-0.499984740745262"/>
      </font>
      <border>
        <left style="thin">
          <color theme="9" tint="-0.499984740745262"/>
        </left>
        <right style="thin">
          <color theme="9" tint="-0.499984740745262"/>
        </right>
        <top style="thin">
          <color theme="9" tint="-0.499984740745262"/>
        </top>
        <bottom style="thin">
          <color theme="9" tint="-0.499984740745262"/>
        </bottom>
      </border>
    </dxf>
    <dxf>
      <font>
        <color rgb="FFC00000"/>
      </font>
      <border>
        <left style="thin">
          <color rgb="FFC00000"/>
        </left>
        <right style="thin">
          <color rgb="FFC00000"/>
        </right>
        <top style="thin">
          <color rgb="FFC00000"/>
        </top>
        <bottom style="thin">
          <color rgb="FFC00000"/>
        </bottom>
      </border>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2879467</xdr:colOff>
      <xdr:row>13</xdr:row>
      <xdr:rowOff>114360</xdr:rowOff>
    </xdr:to>
    <xdr:pic>
      <xdr:nvPicPr>
        <xdr:cNvPr id="4" name="Picture 3">
          <a:extLst>
            <a:ext uri="{FF2B5EF4-FFF2-40B4-BE49-F238E27FC236}">
              <a16:creationId xmlns:a16="http://schemas.microsoft.com/office/drawing/2014/main" id="{A0E1339F-EFB2-4EDF-A79C-24D6A07C0118}"/>
            </a:ext>
          </a:extLst>
        </xdr:cNvPr>
        <xdr:cNvPicPr>
          <a:picLocks noChangeAspect="1"/>
        </xdr:cNvPicPr>
      </xdr:nvPicPr>
      <xdr:blipFill>
        <a:blip xmlns:r="http://schemas.openxmlformats.org/officeDocument/2006/relationships" r:embed="rId1"/>
        <a:stretch>
          <a:fillRect/>
        </a:stretch>
      </xdr:blipFill>
      <xdr:spPr>
        <a:xfrm>
          <a:off x="0" y="1273629"/>
          <a:ext cx="7500453" cy="2269731"/>
        </a:xfrm>
        <a:prstGeom prst="rect">
          <a:avLst/>
        </a:prstGeom>
      </xdr:spPr>
    </xdr:pic>
    <xdr:clientData/>
  </xdr:twoCellAnchor>
  <xdr:twoCellAnchor editAs="oneCell">
    <xdr:from>
      <xdr:col>0</xdr:col>
      <xdr:colOff>0</xdr:colOff>
      <xdr:row>14</xdr:row>
      <xdr:rowOff>0</xdr:rowOff>
    </xdr:from>
    <xdr:to>
      <xdr:col>1</xdr:col>
      <xdr:colOff>2933897</xdr:colOff>
      <xdr:row>23</xdr:row>
      <xdr:rowOff>147007</xdr:rowOff>
    </xdr:to>
    <xdr:pic>
      <xdr:nvPicPr>
        <xdr:cNvPr id="8" name="Picture 7">
          <a:extLst>
            <a:ext uri="{FF2B5EF4-FFF2-40B4-BE49-F238E27FC236}">
              <a16:creationId xmlns:a16="http://schemas.microsoft.com/office/drawing/2014/main" id="{7DB795B8-3060-4907-8BC7-F98A010D2B0B}"/>
            </a:ext>
          </a:extLst>
        </xdr:cNvPr>
        <xdr:cNvPicPr>
          <a:picLocks noChangeAspect="1"/>
        </xdr:cNvPicPr>
      </xdr:nvPicPr>
      <xdr:blipFill>
        <a:blip xmlns:r="http://schemas.openxmlformats.org/officeDocument/2006/relationships" r:embed="rId2"/>
        <a:stretch>
          <a:fillRect/>
        </a:stretch>
      </xdr:blipFill>
      <xdr:spPr>
        <a:xfrm>
          <a:off x="0" y="3624943"/>
          <a:ext cx="7554883" cy="191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xdr:col>
      <xdr:colOff>1381976</xdr:colOff>
      <xdr:row>27</xdr:row>
      <xdr:rowOff>76574</xdr:rowOff>
    </xdr:to>
    <xdr:pic>
      <xdr:nvPicPr>
        <xdr:cNvPr id="5" name="Picture 3">
          <a:extLst>
            <a:ext uri="{FF2B5EF4-FFF2-40B4-BE49-F238E27FC236}">
              <a16:creationId xmlns:a16="http://schemas.microsoft.com/office/drawing/2014/main" id="{6BF501D3-FB79-4832-856F-B31FC717D7C9}"/>
            </a:ext>
          </a:extLst>
        </xdr:cNvPr>
        <xdr:cNvPicPr>
          <a:picLocks noChangeAspect="1"/>
        </xdr:cNvPicPr>
      </xdr:nvPicPr>
      <xdr:blipFill>
        <a:blip xmlns:r="http://schemas.openxmlformats.org/officeDocument/2006/relationships" r:embed="rId1"/>
        <a:stretch>
          <a:fillRect/>
        </a:stretch>
      </xdr:blipFill>
      <xdr:spPr>
        <a:xfrm>
          <a:off x="0" y="3657600"/>
          <a:ext cx="6096851" cy="2676899"/>
        </a:xfrm>
        <a:prstGeom prst="rect">
          <a:avLst/>
        </a:prstGeom>
      </xdr:spPr>
    </xdr:pic>
    <xdr:clientData/>
  </xdr:twoCellAnchor>
  <xdr:twoCellAnchor editAs="oneCell">
    <xdr:from>
      <xdr:col>0</xdr:col>
      <xdr:colOff>0</xdr:colOff>
      <xdr:row>2</xdr:row>
      <xdr:rowOff>0</xdr:rowOff>
    </xdr:from>
    <xdr:to>
      <xdr:col>1</xdr:col>
      <xdr:colOff>1381976</xdr:colOff>
      <xdr:row>13</xdr:row>
      <xdr:rowOff>95570</xdr:rowOff>
    </xdr:to>
    <xdr:pic>
      <xdr:nvPicPr>
        <xdr:cNvPr id="7" name="圖片 6">
          <a:extLst>
            <a:ext uri="{FF2B5EF4-FFF2-40B4-BE49-F238E27FC236}">
              <a16:creationId xmlns:a16="http://schemas.microsoft.com/office/drawing/2014/main" id="{8619E3FA-0A5B-4BC3-A986-3B10D20193DC}"/>
            </a:ext>
          </a:extLst>
        </xdr:cNvPr>
        <xdr:cNvPicPr>
          <a:picLocks noChangeAspect="1"/>
        </xdr:cNvPicPr>
      </xdr:nvPicPr>
      <xdr:blipFill>
        <a:blip xmlns:r="http://schemas.openxmlformats.org/officeDocument/2006/relationships" r:embed="rId2"/>
        <a:stretch>
          <a:fillRect/>
        </a:stretch>
      </xdr:blipFill>
      <xdr:spPr>
        <a:xfrm>
          <a:off x="0" y="1257300"/>
          <a:ext cx="6096851" cy="229584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C951237B-8865-4026-B3A3-24C607698783}" autoFormatId="16" applyNumberFormats="0" applyBorderFormats="0" applyFontFormats="0" applyPatternFormats="0" applyAlignmentFormats="0" applyWidthHeightFormats="0">
  <queryTableRefresh nextId="69">
    <queryTableFields count="40">
      <queryTableField id="1" name="ask" tableColumnId="1"/>
      <queryTableField id="2" name="bid" tableColumnId="2"/>
      <queryTableField id="3" name="change" tableColumnId="3"/>
      <queryTableField id="4" name="changePercent" tableColumnId="4"/>
      <queryTableField id="5" name="changeStatus" tableColumnId="5"/>
      <queryTableField id="6" name="exchange" tableColumnId="6"/>
      <queryTableField id="7" name="holdingType" tableColumnId="7"/>
      <queryTableField id="8" name="limitDown" tableColumnId="8"/>
      <queryTableField id="9" name="limitDownPrice" tableColumnId="9"/>
      <queryTableField id="10" name="limitUp" tableColumnId="10"/>
      <queryTableField id="11" name="limitUpPrice" tableColumnId="11"/>
      <queryTableField id="12" name="marketStatus" tableColumnId="12"/>
      <queryTableField id="13" name="messageBoardId" tableColumnId="13"/>
      <queryTableField id="14" name="previousVolume" tableColumnId="14"/>
      <queryTableField id="15" name="price" tableColumnId="15"/>
      <queryTableField id="16" name="regularMarketDayHigh" tableColumnId="16"/>
      <queryTableField id="17" name="regularMarketDayLow" tableColumnId="17"/>
      <queryTableField id="18" name="regularMarketOpen" tableColumnId="18"/>
      <queryTableField id="19" name="regularMarketPreviousClose" tableColumnId="19"/>
      <queryTableField id="20" name="regularMarketTime" tableColumnId="20"/>
      <queryTableField id="21" name="relatedSymbol" tableColumnId="21"/>
      <queryTableField id="22" name="relatedSymbolName" tableColumnId="22"/>
      <queryTableField id="23" name="sectorId" tableColumnId="23"/>
      <queryTableField id="24" name="sectorName" tableColumnId="24"/>
      <queryTableField id="25" name="symbol" tableColumnId="25"/>
      <queryTableField id="26" name="symbolName" tableColumnId="26"/>
      <queryTableField id="27" name="systexId" tableColumnId="27"/>
      <queryTableField id="28" name="turnoverM" tableColumnId="28"/>
      <queryTableField id="29" name="volume" tableColumnId="29"/>
      <queryTableField id="53" name="avgPrice" tableColumnId="30"/>
      <queryTableField id="54" name="inMarket" tableColumnId="31"/>
      <queryTableField id="55" name="outMarket" tableColumnId="32"/>
      <queryTableField id="33" name="orderbook" tableColumnId="33"/>
      <queryTableField id="34" name="previousVolumeK" tableColumnId="34"/>
      <queryTableField id="35" name="volumeK" tableColumnId="35"/>
      <queryTableField id="56" name="totalMarketVolK" tableColumnId="36"/>
      <queryTableField id="65" name="inMarketPercentage" tableColumnId="37"/>
      <queryTableField id="66" name="outMarketPercentage" tableColumnId="38"/>
      <queryTableField id="39" name="sumAskVolK" tableColumnId="39"/>
      <queryTableField id="40" name="sumBidVolK" tableColumnId="4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2" xr16:uid="{94C6BA13-1070-4401-BCB3-780333318BDD}" autoFormatId="16" applyNumberFormats="0" applyBorderFormats="0" applyFontFormats="0" applyPatternFormats="0" applyAlignmentFormats="0" applyWidthHeightFormats="0">
  <queryTableRefresh nextId="26">
    <queryTableFields count="6">
      <queryTableField id="18" name="股利年度" tableColumnId="15"/>
      <queryTableField id="19" name="除權息日" tableColumnId="16"/>
      <queryTableField id="23" name="期別" tableColumnId="20"/>
      <queryTableField id="21" name="現金股利" tableColumnId="18"/>
      <queryTableField id="22" name="股票股利" tableColumnId="19"/>
      <queryTableField id="25" name="symbol" tableColumnId="2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1" xr16:uid="{615AA27B-CBD1-4EBB-9281-5D75F06A6E64}" autoFormatId="16" applyNumberFormats="0" applyBorderFormats="0" applyFontFormats="0" applyPatternFormats="0" applyAlignmentFormats="0" applyWidthHeightFormats="0">
  <queryTableRefresh nextId="2">
    <queryTableFields count="1">
      <queryTableField id="1" name="stock_version"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FB29F3-22C5-4D6E-B7F1-8577507AD288}" name="StockServices01" displayName="StockServices01" ref="A1:AN2" tableType="queryTable" totalsRowShown="0">
  <autoFilter ref="A1:AN2" xr:uid="{D9FB29F3-22C5-4D6E-B7F1-8577507AD288}"/>
  <tableColumns count="40">
    <tableColumn id="1" xr3:uid="{FC96E838-2F3D-42A5-BF40-10D134FAA22F}" uniqueName="1" name="ask" queryTableFieldId="1" dataDxfId="5"/>
    <tableColumn id="2" xr3:uid="{6E2C3284-10C5-45F7-A911-117647080100}" uniqueName="2" name="bid" queryTableFieldId="2" dataDxfId="4"/>
    <tableColumn id="3" xr3:uid="{302C5D9D-FDC6-4C12-BCDD-4F42F0AA54AB}" uniqueName="3" name="change" queryTableFieldId="3"/>
    <tableColumn id="4" xr3:uid="{CD4C7820-D71A-45D3-9772-F50CBDDFDFA7}" uniqueName="4" name="changePercent" queryTableFieldId="4"/>
    <tableColumn id="5" xr3:uid="{DE34C54A-6722-4D54-B4E9-D1A253DB88F1}" uniqueName="5" name="changeStatus" queryTableFieldId="5" dataDxfId="3"/>
    <tableColumn id="6" xr3:uid="{88E8EF20-A09B-484D-83E9-7A240EE60730}" uniqueName="6" name="exchange" queryTableFieldId="6"/>
    <tableColumn id="7" xr3:uid="{C9CEA291-2311-4147-823F-291483CD2A30}" uniqueName="7" name="holdingType" queryTableFieldId="7"/>
    <tableColumn id="8" xr3:uid="{8017983F-2382-435B-A34F-884909B5B4B2}" uniqueName="8" name="limitDown" queryTableFieldId="8"/>
    <tableColumn id="9" xr3:uid="{3D41496B-21E7-4887-87CD-BBE101C3F440}" uniqueName="9" name="limitDownPrice" queryTableFieldId="9"/>
    <tableColumn id="10" xr3:uid="{31C24337-4A07-4483-B40C-0933ABCC2734}" uniqueName="10" name="limitUp" queryTableFieldId="10"/>
    <tableColumn id="11" xr3:uid="{6C1FA2E5-E3B3-4611-95C3-7CCAF99FB341}" uniqueName="11" name="limitUpPrice" queryTableFieldId="11"/>
    <tableColumn id="12" xr3:uid="{EF4D39FD-D999-467F-BB90-787050B3A118}" uniqueName="12" name="marketStatus" queryTableFieldId="12"/>
    <tableColumn id="13" xr3:uid="{D770FA9A-67F4-4668-8B3A-339CE878F78D}" uniqueName="13" name="messageBoardId" queryTableFieldId="13"/>
    <tableColumn id="14" xr3:uid="{B6535289-1107-43CF-8341-A50826B7FFA6}" uniqueName="14" name="previousVolume" queryTableFieldId="14"/>
    <tableColumn id="15" xr3:uid="{CB3F8D7E-8FDA-4F84-BFE5-B801AE5F1EF5}" uniqueName="15" name="price" queryTableFieldId="15" dataDxfId="2"/>
    <tableColumn id="16" xr3:uid="{78E7BC1E-81EB-4098-A7E3-9EA349E472AE}" uniqueName="16" name="regularMarketDayHigh" queryTableFieldId="16"/>
    <tableColumn id="17" xr3:uid="{D9C15E0A-3ECF-4F3E-967F-14AA1F6C2797}" uniqueName="17" name="regularMarketDayLow" queryTableFieldId="17"/>
    <tableColumn id="18" xr3:uid="{70FB054A-F584-4F58-BCAF-F97656DA5CB7}" uniqueName="18" name="regularMarketOpen" queryTableFieldId="18"/>
    <tableColumn id="19" xr3:uid="{03DFF033-984A-4EBB-96EF-99B98D14DF96}" uniqueName="19" name="regularMarketPreviousClose" queryTableFieldId="19" dataDxfId="1"/>
    <tableColumn id="20" xr3:uid="{63EDFBFD-984D-46E7-9ED5-9555F09B2F79}" uniqueName="20" name="regularMarketTime" queryTableFieldId="20" dataDxfId="0"/>
    <tableColumn id="21" xr3:uid="{45C788B3-B2B3-44EB-9790-2A634B05C4E1}" uniqueName="21" name="relatedSymbol" queryTableFieldId="21"/>
    <tableColumn id="22" xr3:uid="{9118DC36-6D54-49C6-A6CC-2E27E1AAE311}" uniqueName="22" name="relatedSymbolName" queryTableFieldId="22"/>
    <tableColumn id="23" xr3:uid="{C917E090-16D9-4A54-91FB-357FA5902F66}" uniqueName="23" name="sectorId" queryTableFieldId="23"/>
    <tableColumn id="24" xr3:uid="{309F38EF-DBAF-4EB7-AFD5-A4A9E933304B}" uniqueName="24" name="sectorName" queryTableFieldId="24"/>
    <tableColumn id="25" xr3:uid="{AF48E39C-7E7D-44B9-BF6E-575E6CCC4272}" uniqueName="25" name="symbol" queryTableFieldId="25"/>
    <tableColumn id="26" xr3:uid="{FAA7D860-7E6A-42B7-A6AD-6F1E17317B59}" uniqueName="26" name="symbolName" queryTableFieldId="26"/>
    <tableColumn id="27" xr3:uid="{D6DC69A8-DCE2-41BA-8967-3FC3CBFD48ED}" uniqueName="27" name="systexId" queryTableFieldId="27"/>
    <tableColumn id="28" xr3:uid="{688F7AE1-1054-4371-8879-7625D1CB7BD1}" uniqueName="28" name="turnoverM" queryTableFieldId="28"/>
    <tableColumn id="29" xr3:uid="{8B587129-DAAF-42A8-AB01-33F240A3BBA2}" uniqueName="29" name="volume" queryTableFieldId="29"/>
    <tableColumn id="30" xr3:uid="{2B1914AB-9949-47DB-8F2D-A3D6B32AD8D9}" uniqueName="30" name="avgPrice" queryTableFieldId="53"/>
    <tableColumn id="31" xr3:uid="{E08D5B73-2C7C-4E34-B0DA-57FEAE243300}" uniqueName="31" name="inMarket" queryTableFieldId="54"/>
    <tableColumn id="32" xr3:uid="{7ADFFAE9-8E14-472D-AA22-7D45BEADEA99}" uniqueName="32" name="outMarket" queryTableFieldId="55"/>
    <tableColumn id="33" xr3:uid="{D7B97BFF-0418-4B46-932E-768319201764}" uniqueName="33" name="orderbook" queryTableFieldId="33"/>
    <tableColumn id="34" xr3:uid="{3B8B4E82-8083-40FB-A306-0ED269FF3B0F}" uniqueName="34" name="previousVolumeK" queryTableFieldId="34"/>
    <tableColumn id="35" xr3:uid="{904E7067-371F-444D-96B4-FAEA0B55526F}" uniqueName="35" name="volumeK" queryTableFieldId="35"/>
    <tableColumn id="36" xr3:uid="{2135CD93-3055-4146-8ED4-687EDA7CD86D}" uniqueName="36" name="totalMarketVolK" queryTableFieldId="56"/>
    <tableColumn id="37" xr3:uid="{9572665B-6423-49CF-8180-DCFC1310359E}" uniqueName="37" name="inMarketPercentage" queryTableFieldId="65"/>
    <tableColumn id="38" xr3:uid="{7333E1BA-0A3D-4B18-8DCC-76A7B9B1A627}" uniqueName="38" name="outMarketPercentage" queryTableFieldId="66"/>
    <tableColumn id="39" xr3:uid="{C92CB70B-9114-47C0-B141-C92DF9E7DFEB}" uniqueName="39" name="sumAskVolK" queryTableFieldId="39"/>
    <tableColumn id="40" xr3:uid="{0866A64A-1A0D-4AD6-B6D4-0B2B6E264CDD}" uniqueName="40" name="sumBidVolK" queryTableFieldId="4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639256-E0A2-4C72-9249-52364FA62D04}" name="StockDivident01" displayName="StockDivident01" ref="A1:F43" tableType="queryTable" totalsRowShown="0">
  <autoFilter ref="A1:F43" xr:uid="{6B639256-E0A2-4C72-9249-52364FA62D04}"/>
  <tableColumns count="6">
    <tableColumn id="15" xr3:uid="{68E9637D-9FED-424D-A3C7-2D7EE814533F}" uniqueName="15" name="股利年度" queryTableFieldId="18"/>
    <tableColumn id="16" xr3:uid="{107A0849-BB4B-4E76-A9B9-F30A0D4C960A}" uniqueName="16" name="除權息日" queryTableFieldId="19" dataDxfId="7"/>
    <tableColumn id="20" xr3:uid="{DAFF142B-9475-4BA8-A5E4-21539449728A}" uniqueName="20" name="期別" queryTableFieldId="23" dataDxfId="6"/>
    <tableColumn id="18" xr3:uid="{C14B1E79-9149-421C-AA98-7D1FEB4898C3}" uniqueName="18" name="現金股利" queryTableFieldId="21"/>
    <tableColumn id="19" xr3:uid="{34233AD8-54A2-4087-B0E2-F03DC8ABC7C4}" uniqueName="19" name="股票股利" queryTableFieldId="22"/>
    <tableColumn id="21" xr3:uid="{0F65597A-7F00-4048-8C18-E495EE745D98}" uniqueName="21" name="symbol" queryTableFieldId="2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68A168-0BF3-4E04-BCD9-CBC296A81A90}" name="stock_version" displayName="stock_version" ref="A1:A2" tableType="queryTable" totalsRowShown="0">
  <autoFilter ref="A1:A2" xr:uid="{FF68A168-0BF3-4E04-BCD9-CBC296A81A90}"/>
  <tableColumns count="1">
    <tableColumn id="1" xr3:uid="{A5353FC2-F1AE-4ACF-ADE5-4F77328875C6}" uniqueName="1" name="stock_version" queryTableFieldId="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havian@behavian.me" TargetMode="External"/><Relationship Id="rId1" Type="http://schemas.openxmlformats.org/officeDocument/2006/relationships/hyperlink" Target="https://behavian.me/2022/05/Stoc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crosoft.com/en-US/download/details.aspx?id=39379" TargetMode="External"/><Relationship Id="rId1" Type="http://schemas.openxmlformats.org/officeDocument/2006/relationships/hyperlink" Target="https://microsoft.com/zh-TW/download/details.aspx?id=39379"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1DFA1-2CAD-4D16-AE00-0DEF1AB9DB05}">
  <dimension ref="A1:AN24"/>
  <sheetViews>
    <sheetView workbookViewId="0"/>
  </sheetViews>
  <sheetFormatPr defaultRowHeight="15.45" x14ac:dyDescent="0.4"/>
  <cols>
    <col min="1" max="1" width="6.6640625" bestFit="1" customWidth="1"/>
    <col min="2" max="2" width="6.58203125" bestFit="1" customWidth="1"/>
    <col min="3" max="3" width="10" bestFit="1" customWidth="1"/>
    <col min="4" max="4" width="17.08203125" bestFit="1" customWidth="1"/>
    <col min="5" max="5" width="15.75" bestFit="1" customWidth="1"/>
    <col min="6" max="6" width="12.08203125" bestFit="1" customWidth="1"/>
    <col min="7" max="7" width="15.1640625" bestFit="1" customWidth="1"/>
    <col min="8" max="8" width="13.5" bestFit="1" customWidth="1"/>
    <col min="9" max="9" width="18.5" bestFit="1" customWidth="1"/>
    <col min="10" max="10" width="10.75" bestFit="1" customWidth="1"/>
    <col min="11" max="12" width="15.6640625" bestFit="1" customWidth="1"/>
    <col min="13" max="13" width="21.1640625" bestFit="1" customWidth="1"/>
    <col min="14" max="14" width="18.83203125" bestFit="1" customWidth="1"/>
    <col min="15" max="15" width="8.25" bestFit="1" customWidth="1"/>
    <col min="16" max="16" width="25.5" bestFit="1" customWidth="1"/>
    <col min="17" max="17" width="25" bestFit="1" customWidth="1"/>
    <col min="18" max="18" width="21.9140625" bestFit="1" customWidth="1"/>
    <col min="19" max="19" width="30.5" bestFit="1" customWidth="1"/>
    <col min="20" max="20" width="21.83203125" bestFit="1" customWidth="1"/>
    <col min="21" max="21" width="17.08203125" bestFit="1" customWidth="1"/>
    <col min="22" max="22" width="22.6640625" bestFit="1" customWidth="1"/>
    <col min="23" max="23" width="10.9140625" bestFit="1" customWidth="1"/>
    <col min="24" max="24" width="14.5" bestFit="1" customWidth="1"/>
    <col min="25" max="25" width="10.1640625" bestFit="1" customWidth="1"/>
    <col min="26" max="26" width="15.6640625" bestFit="1" customWidth="1"/>
    <col min="27" max="27" width="11.08203125" bestFit="1" customWidth="1"/>
    <col min="28" max="28" width="13.25" bestFit="1" customWidth="1"/>
    <col min="29" max="29" width="10.33203125" bestFit="1" customWidth="1"/>
    <col min="30" max="30" width="11.58203125" bestFit="1" customWidth="1"/>
    <col min="31" max="31" width="11.9140625" bestFit="1" customWidth="1"/>
    <col min="32" max="32" width="13.08203125" bestFit="1" customWidth="1"/>
    <col min="33" max="33" width="12.75" bestFit="1" customWidth="1"/>
    <col min="34" max="34" width="20.58203125" bestFit="1" customWidth="1"/>
    <col min="35" max="35" width="11.9140625" bestFit="1" customWidth="1"/>
    <col min="36" max="36" width="19.6640625" bestFit="1" customWidth="1"/>
    <col min="37" max="37" width="22.4140625" bestFit="1" customWidth="1"/>
    <col min="38" max="38" width="23.58203125" bestFit="1" customWidth="1"/>
    <col min="39" max="39" width="16" bestFit="1" customWidth="1"/>
    <col min="40" max="40" width="15.6640625" bestFit="1" customWidth="1"/>
    <col min="41" max="41" width="16.75" bestFit="1" customWidth="1"/>
    <col min="42" max="42" width="16.4140625" bestFit="1" customWidth="1"/>
    <col min="43" max="43" width="11.83203125" bestFit="1" customWidth="1"/>
    <col min="44" max="44" width="19.75" bestFit="1" customWidth="1"/>
    <col min="45" max="45" width="16" bestFit="1" customWidth="1"/>
    <col min="46" max="46" width="15.75" customWidth="1"/>
    <col min="47" max="47" width="11.83203125" bestFit="1" customWidth="1"/>
    <col min="48" max="48" width="19.75" bestFit="1" customWidth="1"/>
    <col min="49" max="49" width="22.4140625" bestFit="1" customWidth="1"/>
    <col min="50" max="50" width="23.58203125" bestFit="1" customWidth="1"/>
    <col min="51" max="51" width="16" bestFit="1" customWidth="1"/>
    <col min="52" max="52" width="15.75" bestFit="1" customWidth="1"/>
    <col min="53" max="53" width="16" bestFit="1" customWidth="1"/>
    <col min="54" max="54" width="15.75" bestFit="1" customWidth="1"/>
  </cols>
  <sheetData>
    <row r="1" spans="1:40" x14ac:dyDescent="0.4">
      <c r="A1" t="s">
        <v>0</v>
      </c>
      <c r="B1" t="s">
        <v>1</v>
      </c>
      <c r="C1" t="s">
        <v>2</v>
      </c>
      <c r="D1" t="s">
        <v>3</v>
      </c>
      <c r="E1" t="s">
        <v>4</v>
      </c>
      <c r="F1" t="s">
        <v>5</v>
      </c>
      <c r="G1" t="s">
        <v>7</v>
      </c>
      <c r="H1" t="s">
        <v>9</v>
      </c>
      <c r="I1" t="s">
        <v>10</v>
      </c>
      <c r="J1" t="s">
        <v>11</v>
      </c>
      <c r="K1" t="s">
        <v>12</v>
      </c>
      <c r="L1" t="s">
        <v>13</v>
      </c>
      <c r="M1" t="s">
        <v>14</v>
      </c>
      <c r="N1" t="s">
        <v>15</v>
      </c>
      <c r="O1" t="s">
        <v>16</v>
      </c>
      <c r="P1" t="s">
        <v>17</v>
      </c>
      <c r="Q1" t="s">
        <v>18</v>
      </c>
      <c r="R1" t="s">
        <v>19</v>
      </c>
      <c r="S1" t="s">
        <v>20</v>
      </c>
      <c r="T1" t="s">
        <v>21</v>
      </c>
      <c r="U1" t="s">
        <v>22</v>
      </c>
      <c r="V1" t="s">
        <v>23</v>
      </c>
      <c r="W1" t="s">
        <v>24</v>
      </c>
      <c r="X1" t="s">
        <v>25</v>
      </c>
      <c r="Y1" t="s">
        <v>26</v>
      </c>
      <c r="Z1" t="s">
        <v>27</v>
      </c>
      <c r="AA1" t="s">
        <v>28</v>
      </c>
      <c r="AB1" t="s">
        <v>29</v>
      </c>
      <c r="AC1" t="s">
        <v>30</v>
      </c>
      <c r="AD1" t="s">
        <v>31</v>
      </c>
      <c r="AE1" t="s">
        <v>32</v>
      </c>
      <c r="AF1" t="s">
        <v>33</v>
      </c>
      <c r="AG1" t="s">
        <v>34</v>
      </c>
      <c r="AH1" t="s">
        <v>36</v>
      </c>
      <c r="AI1" t="s">
        <v>37</v>
      </c>
      <c r="AJ1" t="s">
        <v>38</v>
      </c>
      <c r="AK1" t="s">
        <v>81</v>
      </c>
      <c r="AL1" t="s">
        <v>82</v>
      </c>
      <c r="AM1" t="s">
        <v>39</v>
      </c>
      <c r="AN1" t="s">
        <v>40</v>
      </c>
    </row>
    <row r="2" spans="1:40" x14ac:dyDescent="0.4">
      <c r="A2" s="9">
        <v>547</v>
      </c>
      <c r="B2" s="9">
        <v>546</v>
      </c>
      <c r="C2" t="s">
        <v>146</v>
      </c>
      <c r="D2" t="s">
        <v>147</v>
      </c>
      <c r="E2" s="9" t="s">
        <v>148</v>
      </c>
      <c r="F2" t="s">
        <v>6</v>
      </c>
      <c r="G2" t="s">
        <v>8</v>
      </c>
      <c r="H2" t="b">
        <v>0</v>
      </c>
      <c r="I2" t="s">
        <v>149</v>
      </c>
      <c r="J2" t="b">
        <v>0</v>
      </c>
      <c r="K2" t="s">
        <v>150</v>
      </c>
      <c r="L2" t="s">
        <v>151</v>
      </c>
      <c r="M2" t="s">
        <v>119</v>
      </c>
      <c r="N2" t="s">
        <v>152</v>
      </c>
      <c r="O2" s="9">
        <v>547</v>
      </c>
      <c r="P2" t="s">
        <v>153</v>
      </c>
      <c r="Q2" t="s">
        <v>154</v>
      </c>
      <c r="R2" t="s">
        <v>155</v>
      </c>
      <c r="S2" s="9">
        <v>530</v>
      </c>
      <c r="T2" s="15">
        <v>44711.604166666664</v>
      </c>
      <c r="W2" t="s">
        <v>72</v>
      </c>
      <c r="X2" t="s">
        <v>73</v>
      </c>
      <c r="Y2" t="s">
        <v>120</v>
      </c>
      <c r="Z2" t="s">
        <v>121</v>
      </c>
      <c r="AA2" t="s">
        <v>86</v>
      </c>
      <c r="AB2" t="s">
        <v>156</v>
      </c>
      <c r="AC2" t="s">
        <v>157</v>
      </c>
      <c r="AD2" t="s">
        <v>158</v>
      </c>
      <c r="AE2">
        <v>8921</v>
      </c>
      <c r="AF2">
        <v>24210</v>
      </c>
      <c r="AG2" t="s">
        <v>35</v>
      </c>
      <c r="AH2">
        <v>27837</v>
      </c>
      <c r="AI2">
        <v>34433</v>
      </c>
      <c r="AJ2">
        <v>33131</v>
      </c>
      <c r="AK2" t="s">
        <v>159</v>
      </c>
      <c r="AL2" t="s">
        <v>160</v>
      </c>
      <c r="AM2">
        <v>4379</v>
      </c>
      <c r="AN2">
        <v>806</v>
      </c>
    </row>
    <row r="24" spans="3:4" x14ac:dyDescent="0.4">
      <c r="C24" s="41">
        <v>123</v>
      </c>
      <c r="D24">
        <f>_xlfn.IFS(NOT(ISBLANK(C24)),C24,ISNUMBER($F$5),$F$5,ISNUMBER($G$5),$G$5,ISNUMBER($H$5),$H$5,TRUE,$K$5)</f>
        <v>123</v>
      </c>
    </row>
  </sheetData>
  <phoneticPr fontId="1"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7834-9BCE-4C9F-AF02-396357F1E529}">
  <dimension ref="A1:F43"/>
  <sheetViews>
    <sheetView workbookViewId="0"/>
  </sheetViews>
  <sheetFormatPr defaultRowHeight="15.45" x14ac:dyDescent="0.4"/>
  <cols>
    <col min="1" max="2" width="12.75" bestFit="1" customWidth="1"/>
    <col min="3" max="3" width="8.25" bestFit="1" customWidth="1"/>
    <col min="4" max="5" width="12.75" bestFit="1" customWidth="1"/>
    <col min="6" max="6" width="10.1640625" bestFit="1" customWidth="1"/>
    <col min="7" max="7" width="12.75" bestFit="1" customWidth="1"/>
    <col min="8" max="8" width="7.58203125" bestFit="1" customWidth="1"/>
    <col min="9" max="9" width="10.58203125" bestFit="1" customWidth="1"/>
    <col min="10" max="10" width="9.4140625" bestFit="1" customWidth="1"/>
    <col min="11" max="11" width="19" bestFit="1" customWidth="1"/>
    <col min="12" max="12" width="16.25" customWidth="1"/>
    <col min="13" max="13" width="16.25" bestFit="1" customWidth="1"/>
    <col min="14" max="14" width="25.75" bestFit="1" customWidth="1"/>
    <col min="15" max="15" width="16.4140625" bestFit="1" customWidth="1"/>
    <col min="16" max="16" width="18.4140625" bestFit="1" customWidth="1"/>
    <col min="17" max="17" width="19.25" bestFit="1" customWidth="1"/>
    <col min="18" max="18" width="25.75" bestFit="1" customWidth="1"/>
    <col min="19" max="19" width="23.83203125" bestFit="1" customWidth="1"/>
    <col min="20" max="20" width="23.4140625" bestFit="1" customWidth="1"/>
    <col min="21" max="21" width="19.83203125" bestFit="1" customWidth="1"/>
  </cols>
  <sheetData>
    <row r="1" spans="1:6" x14ac:dyDescent="0.4">
      <c r="A1" t="s">
        <v>57</v>
      </c>
      <c r="B1" t="s">
        <v>75</v>
      </c>
      <c r="C1" t="s">
        <v>58</v>
      </c>
      <c r="D1" t="s">
        <v>60</v>
      </c>
      <c r="E1" t="s">
        <v>76</v>
      </c>
      <c r="F1" t="s">
        <v>26</v>
      </c>
    </row>
    <row r="2" spans="1:6" x14ac:dyDescent="0.4">
      <c r="A2" t="s">
        <v>144</v>
      </c>
      <c r="B2" s="39">
        <v>44819</v>
      </c>
      <c r="C2" s="9" t="s">
        <v>90</v>
      </c>
      <c r="D2">
        <v>2.75</v>
      </c>
      <c r="E2">
        <v>0</v>
      </c>
      <c r="F2" t="s">
        <v>86</v>
      </c>
    </row>
    <row r="3" spans="1:6" x14ac:dyDescent="0.4">
      <c r="A3" t="s">
        <v>87</v>
      </c>
      <c r="B3" s="39">
        <v>44728</v>
      </c>
      <c r="C3" s="9" t="s">
        <v>91</v>
      </c>
      <c r="D3">
        <v>2.75</v>
      </c>
      <c r="E3">
        <v>0</v>
      </c>
      <c r="F3" t="s">
        <v>86</v>
      </c>
    </row>
    <row r="4" spans="1:6" x14ac:dyDescent="0.4">
      <c r="A4" t="s">
        <v>87</v>
      </c>
      <c r="B4" s="39">
        <v>44636</v>
      </c>
      <c r="C4" s="9" t="s">
        <v>88</v>
      </c>
      <c r="D4">
        <v>2.75</v>
      </c>
      <c r="E4">
        <v>0</v>
      </c>
      <c r="F4" t="s">
        <v>86</v>
      </c>
    </row>
    <row r="5" spans="1:6" x14ac:dyDescent="0.4">
      <c r="A5" t="s">
        <v>87</v>
      </c>
      <c r="B5" s="39">
        <v>44546</v>
      </c>
      <c r="C5" s="9" t="s">
        <v>89</v>
      </c>
      <c r="D5">
        <v>2.75</v>
      </c>
      <c r="E5">
        <v>0</v>
      </c>
      <c r="F5" t="s">
        <v>86</v>
      </c>
    </row>
    <row r="6" spans="1:6" x14ac:dyDescent="0.4">
      <c r="A6" t="s">
        <v>87</v>
      </c>
      <c r="B6" s="39">
        <v>44455</v>
      </c>
      <c r="C6" s="9" t="s">
        <v>90</v>
      </c>
      <c r="D6">
        <v>2.75</v>
      </c>
      <c r="E6">
        <v>0</v>
      </c>
      <c r="F6" t="s">
        <v>86</v>
      </c>
    </row>
    <row r="7" spans="1:6" x14ac:dyDescent="0.4">
      <c r="A7" t="s">
        <v>69</v>
      </c>
      <c r="B7" s="39">
        <v>44364</v>
      </c>
      <c r="C7" s="9" t="s">
        <v>91</v>
      </c>
      <c r="D7">
        <v>2.5</v>
      </c>
      <c r="E7">
        <v>0</v>
      </c>
      <c r="F7" t="s">
        <v>86</v>
      </c>
    </row>
    <row r="8" spans="1:6" x14ac:dyDescent="0.4">
      <c r="A8" t="s">
        <v>69</v>
      </c>
      <c r="B8" s="39">
        <v>44272</v>
      </c>
      <c r="C8" s="9" t="s">
        <v>88</v>
      </c>
      <c r="D8">
        <v>2.5</v>
      </c>
      <c r="E8">
        <v>0</v>
      </c>
      <c r="F8" t="s">
        <v>86</v>
      </c>
    </row>
    <row r="9" spans="1:6" x14ac:dyDescent="0.4">
      <c r="A9" t="s">
        <v>69</v>
      </c>
      <c r="B9" s="39">
        <v>44182</v>
      </c>
      <c r="C9" s="9" t="s">
        <v>89</v>
      </c>
      <c r="D9">
        <v>2.5</v>
      </c>
      <c r="E9">
        <v>0</v>
      </c>
      <c r="F9" t="s">
        <v>86</v>
      </c>
    </row>
    <row r="10" spans="1:6" x14ac:dyDescent="0.4">
      <c r="A10" t="s">
        <v>69</v>
      </c>
      <c r="B10" s="39">
        <v>44091</v>
      </c>
      <c r="C10" s="9" t="s">
        <v>90</v>
      </c>
      <c r="D10">
        <v>2.5</v>
      </c>
      <c r="E10">
        <v>0</v>
      </c>
      <c r="F10" t="s">
        <v>86</v>
      </c>
    </row>
    <row r="11" spans="1:6" x14ac:dyDescent="0.4">
      <c r="A11" t="s">
        <v>70</v>
      </c>
      <c r="B11" s="39">
        <v>44000</v>
      </c>
      <c r="C11" s="9" t="s">
        <v>91</v>
      </c>
      <c r="D11">
        <v>2.5</v>
      </c>
      <c r="E11">
        <v>0</v>
      </c>
      <c r="F11" t="s">
        <v>86</v>
      </c>
    </row>
    <row r="12" spans="1:6" x14ac:dyDescent="0.4">
      <c r="A12" t="s">
        <v>70</v>
      </c>
      <c r="B12" s="39">
        <v>43909</v>
      </c>
      <c r="C12" s="9" t="s">
        <v>88</v>
      </c>
      <c r="D12">
        <v>2.5</v>
      </c>
      <c r="E12">
        <v>0</v>
      </c>
      <c r="F12" t="s">
        <v>86</v>
      </c>
    </row>
    <row r="13" spans="1:6" x14ac:dyDescent="0.4">
      <c r="A13" t="s">
        <v>70</v>
      </c>
      <c r="B13" s="39">
        <v>43818</v>
      </c>
      <c r="C13" s="9" t="s">
        <v>89</v>
      </c>
      <c r="D13">
        <v>2.5</v>
      </c>
      <c r="E13">
        <v>0</v>
      </c>
      <c r="F13" t="s">
        <v>86</v>
      </c>
    </row>
    <row r="14" spans="1:6" x14ac:dyDescent="0.4">
      <c r="A14" t="s">
        <v>70</v>
      </c>
      <c r="B14" s="39">
        <v>43727</v>
      </c>
      <c r="C14" s="9" t="s">
        <v>90</v>
      </c>
      <c r="D14">
        <v>2</v>
      </c>
      <c r="E14">
        <v>0</v>
      </c>
      <c r="F14" t="s">
        <v>86</v>
      </c>
    </row>
    <row r="15" spans="1:6" x14ac:dyDescent="0.4">
      <c r="A15" t="s">
        <v>71</v>
      </c>
      <c r="B15" s="39">
        <v>43640</v>
      </c>
      <c r="C15" s="9" t="s">
        <v>74</v>
      </c>
      <c r="D15">
        <v>8</v>
      </c>
      <c r="E15">
        <v>0</v>
      </c>
      <c r="F15" t="s">
        <v>86</v>
      </c>
    </row>
    <row r="16" spans="1:6" x14ac:dyDescent="0.4">
      <c r="A16" t="s">
        <v>92</v>
      </c>
      <c r="B16" s="39">
        <v>43276</v>
      </c>
      <c r="C16" s="9" t="s">
        <v>74</v>
      </c>
      <c r="D16">
        <v>8</v>
      </c>
      <c r="E16">
        <v>0</v>
      </c>
      <c r="F16" t="s">
        <v>86</v>
      </c>
    </row>
    <row r="17" spans="1:6" x14ac:dyDescent="0.4">
      <c r="A17" t="s">
        <v>93</v>
      </c>
      <c r="B17" s="39">
        <v>42912</v>
      </c>
      <c r="C17" s="9" t="s">
        <v>74</v>
      </c>
      <c r="D17">
        <v>7</v>
      </c>
      <c r="E17">
        <v>0</v>
      </c>
      <c r="F17" t="s">
        <v>86</v>
      </c>
    </row>
    <row r="18" spans="1:6" x14ac:dyDescent="0.4">
      <c r="A18" t="s">
        <v>94</v>
      </c>
      <c r="B18" s="39">
        <v>42548</v>
      </c>
      <c r="C18" s="9" t="s">
        <v>74</v>
      </c>
      <c r="D18">
        <v>6</v>
      </c>
      <c r="E18">
        <v>0</v>
      </c>
      <c r="F18" t="s">
        <v>86</v>
      </c>
    </row>
    <row r="19" spans="1:6" x14ac:dyDescent="0.4">
      <c r="A19" t="s">
        <v>95</v>
      </c>
      <c r="B19" s="39">
        <v>42184</v>
      </c>
      <c r="C19" s="9" t="s">
        <v>74</v>
      </c>
      <c r="D19">
        <v>4.5</v>
      </c>
      <c r="E19">
        <v>0</v>
      </c>
      <c r="F19" t="s">
        <v>86</v>
      </c>
    </row>
    <row r="20" spans="1:6" x14ac:dyDescent="0.4">
      <c r="A20" t="s">
        <v>96</v>
      </c>
      <c r="B20" s="39">
        <v>41834</v>
      </c>
      <c r="C20" s="9" t="s">
        <v>74</v>
      </c>
      <c r="D20">
        <v>3</v>
      </c>
      <c r="E20">
        <v>0</v>
      </c>
      <c r="F20" t="s">
        <v>86</v>
      </c>
    </row>
    <row r="21" spans="1:6" x14ac:dyDescent="0.4">
      <c r="A21" t="s">
        <v>97</v>
      </c>
      <c r="B21" s="39">
        <v>41458</v>
      </c>
      <c r="C21" s="9" t="s">
        <v>74</v>
      </c>
      <c r="D21">
        <v>3</v>
      </c>
      <c r="E21">
        <v>0</v>
      </c>
      <c r="F21" t="s">
        <v>86</v>
      </c>
    </row>
    <row r="22" spans="1:6" x14ac:dyDescent="0.4">
      <c r="A22" t="s">
        <v>98</v>
      </c>
      <c r="B22" s="39">
        <v>41094</v>
      </c>
      <c r="C22" s="9" t="s">
        <v>74</v>
      </c>
      <c r="D22">
        <v>3</v>
      </c>
      <c r="E22">
        <v>0</v>
      </c>
      <c r="F22" t="s">
        <v>86</v>
      </c>
    </row>
    <row r="23" spans="1:6" x14ac:dyDescent="0.4">
      <c r="A23" t="s">
        <v>99</v>
      </c>
      <c r="B23" s="39">
        <v>40723</v>
      </c>
      <c r="C23" s="9" t="s">
        <v>74</v>
      </c>
      <c r="D23">
        <v>3</v>
      </c>
      <c r="E23">
        <v>0</v>
      </c>
      <c r="F23" t="s">
        <v>86</v>
      </c>
    </row>
    <row r="24" spans="1:6" x14ac:dyDescent="0.4">
      <c r="A24" t="s">
        <v>100</v>
      </c>
      <c r="B24" s="39">
        <v>40365</v>
      </c>
      <c r="C24" s="9" t="s">
        <v>74</v>
      </c>
      <c r="D24">
        <v>3</v>
      </c>
      <c r="E24">
        <v>0</v>
      </c>
      <c r="F24" t="s">
        <v>86</v>
      </c>
    </row>
    <row r="25" spans="1:6" x14ac:dyDescent="0.4">
      <c r="A25" t="s">
        <v>101</v>
      </c>
      <c r="B25" s="39">
        <v>40009</v>
      </c>
      <c r="C25" s="9" t="s">
        <v>74</v>
      </c>
      <c r="D25">
        <v>3</v>
      </c>
      <c r="E25">
        <v>0.05</v>
      </c>
      <c r="F25" t="s">
        <v>86</v>
      </c>
    </row>
    <row r="26" spans="1:6" x14ac:dyDescent="0.4">
      <c r="A26" t="s">
        <v>102</v>
      </c>
      <c r="B26" s="39">
        <v>39645</v>
      </c>
      <c r="C26" s="9" t="s">
        <v>74</v>
      </c>
      <c r="D26">
        <v>3.03</v>
      </c>
      <c r="E26">
        <v>0.05</v>
      </c>
      <c r="F26" t="s">
        <v>86</v>
      </c>
    </row>
    <row r="27" spans="1:6" x14ac:dyDescent="0.4">
      <c r="A27" t="s">
        <v>103</v>
      </c>
      <c r="B27" s="39">
        <v>39241</v>
      </c>
      <c r="C27" s="9" t="s">
        <v>74</v>
      </c>
      <c r="D27">
        <v>3</v>
      </c>
      <c r="E27">
        <v>0.05</v>
      </c>
      <c r="F27" t="s">
        <v>86</v>
      </c>
    </row>
    <row r="28" spans="1:6" x14ac:dyDescent="0.4">
      <c r="A28" t="s">
        <v>104</v>
      </c>
      <c r="B28" s="39">
        <v>38888</v>
      </c>
      <c r="C28" s="9" t="s">
        <v>74</v>
      </c>
      <c r="D28">
        <v>2.5</v>
      </c>
      <c r="E28">
        <v>0.3</v>
      </c>
      <c r="F28" t="s">
        <v>86</v>
      </c>
    </row>
    <row r="29" spans="1:6" x14ac:dyDescent="0.4">
      <c r="A29" t="s">
        <v>105</v>
      </c>
      <c r="B29" s="39">
        <v>38516</v>
      </c>
      <c r="C29" s="9" t="s">
        <v>74</v>
      </c>
      <c r="D29">
        <v>2</v>
      </c>
      <c r="E29">
        <v>0.5</v>
      </c>
      <c r="F29" t="s">
        <v>86</v>
      </c>
    </row>
    <row r="30" spans="1:6" x14ac:dyDescent="0.4">
      <c r="A30" t="s">
        <v>106</v>
      </c>
      <c r="B30" s="39">
        <v>38152</v>
      </c>
      <c r="C30" s="9" t="s">
        <v>74</v>
      </c>
      <c r="D30">
        <v>0.6</v>
      </c>
      <c r="E30">
        <v>1.41</v>
      </c>
      <c r="F30" t="s">
        <v>86</v>
      </c>
    </row>
    <row r="31" spans="1:6" x14ac:dyDescent="0.4">
      <c r="A31" t="s">
        <v>107</v>
      </c>
      <c r="B31" s="39">
        <v>37809</v>
      </c>
      <c r="C31" s="9" t="s">
        <v>74</v>
      </c>
      <c r="D31">
        <v>0</v>
      </c>
      <c r="E31">
        <v>0.8</v>
      </c>
      <c r="F31" t="s">
        <v>86</v>
      </c>
    </row>
    <row r="32" spans="1:6" x14ac:dyDescent="0.4">
      <c r="A32" t="s">
        <v>108</v>
      </c>
      <c r="B32" s="39">
        <v>37426</v>
      </c>
      <c r="C32" s="9" t="s">
        <v>74</v>
      </c>
      <c r="D32">
        <v>0</v>
      </c>
      <c r="E32">
        <v>1</v>
      </c>
      <c r="F32" t="s">
        <v>86</v>
      </c>
    </row>
    <row r="33" spans="1:6" x14ac:dyDescent="0.4">
      <c r="A33" t="s">
        <v>109</v>
      </c>
      <c r="B33" s="39">
        <v>37068</v>
      </c>
      <c r="C33" s="9" t="s">
        <v>74</v>
      </c>
      <c r="D33">
        <v>0</v>
      </c>
      <c r="E33">
        <v>4</v>
      </c>
      <c r="F33" t="s">
        <v>86</v>
      </c>
    </row>
    <row r="34" spans="1:6" x14ac:dyDescent="0.4">
      <c r="A34" t="s">
        <v>110</v>
      </c>
      <c r="B34" s="39">
        <v>36661</v>
      </c>
      <c r="C34" s="9" t="s">
        <v>74</v>
      </c>
      <c r="D34">
        <v>0</v>
      </c>
      <c r="E34">
        <v>2.8</v>
      </c>
      <c r="F34" t="s">
        <v>86</v>
      </c>
    </row>
    <row r="35" spans="1:6" x14ac:dyDescent="0.4">
      <c r="A35" t="s">
        <v>111</v>
      </c>
      <c r="B35" s="39">
        <v>36326</v>
      </c>
      <c r="C35" s="9" t="s">
        <v>74</v>
      </c>
      <c r="D35">
        <v>0</v>
      </c>
      <c r="E35">
        <v>2.2999999999999998</v>
      </c>
      <c r="F35" t="s">
        <v>86</v>
      </c>
    </row>
    <row r="36" spans="1:6" x14ac:dyDescent="0.4">
      <c r="A36" t="s">
        <v>112</v>
      </c>
      <c r="B36" s="39">
        <v>35961</v>
      </c>
      <c r="C36" s="9" t="s">
        <v>74</v>
      </c>
      <c r="D36">
        <v>0</v>
      </c>
      <c r="E36">
        <v>4.5</v>
      </c>
      <c r="F36" t="s">
        <v>86</v>
      </c>
    </row>
    <row r="37" spans="1:6" x14ac:dyDescent="0.4">
      <c r="A37" t="s">
        <v>113</v>
      </c>
      <c r="B37" s="39">
        <v>35593</v>
      </c>
      <c r="C37" s="9" t="s">
        <v>74</v>
      </c>
      <c r="D37">
        <v>0</v>
      </c>
      <c r="E37">
        <v>5</v>
      </c>
      <c r="F37" t="s">
        <v>86</v>
      </c>
    </row>
    <row r="38" spans="1:6" x14ac:dyDescent="0.4">
      <c r="A38" t="s">
        <v>114</v>
      </c>
      <c r="B38" s="39">
        <v>35189</v>
      </c>
      <c r="C38" s="9" t="s">
        <v>74</v>
      </c>
      <c r="D38">
        <v>0</v>
      </c>
      <c r="E38">
        <v>8</v>
      </c>
      <c r="F38" t="s">
        <v>86</v>
      </c>
    </row>
    <row r="39" spans="1:6" x14ac:dyDescent="0.4">
      <c r="A39" t="s">
        <v>115</v>
      </c>
      <c r="B39" s="39">
        <v>34865</v>
      </c>
      <c r="C39" s="9" t="s">
        <v>74</v>
      </c>
      <c r="D39">
        <v>0</v>
      </c>
      <c r="E39">
        <v>8</v>
      </c>
      <c r="F39" t="s">
        <v>86</v>
      </c>
    </row>
    <row r="40" spans="1:6" x14ac:dyDescent="0.4">
      <c r="A40" t="s">
        <v>116</v>
      </c>
      <c r="B40" s="39">
        <v>34508</v>
      </c>
      <c r="C40" s="9" t="s">
        <v>74</v>
      </c>
      <c r="D40">
        <v>1</v>
      </c>
      <c r="E40">
        <v>2.48</v>
      </c>
      <c r="F40" t="s">
        <v>86</v>
      </c>
    </row>
    <row r="41" spans="1:6" x14ac:dyDescent="0.4">
      <c r="A41" t="s">
        <v>117</v>
      </c>
      <c r="B41" s="39">
        <v>34177</v>
      </c>
      <c r="C41" s="9" t="s">
        <v>74</v>
      </c>
      <c r="D41">
        <v>0</v>
      </c>
      <c r="E41">
        <v>1.04</v>
      </c>
      <c r="F41" t="s">
        <v>86</v>
      </c>
    </row>
    <row r="42" spans="1:6" x14ac:dyDescent="0.4">
      <c r="A42" t="s">
        <v>118</v>
      </c>
      <c r="B42" s="39">
        <v>33917</v>
      </c>
      <c r="C42" s="9" t="s">
        <v>74</v>
      </c>
      <c r="D42">
        <v>0</v>
      </c>
      <c r="E42">
        <v>0.4</v>
      </c>
      <c r="F42" t="s">
        <v>86</v>
      </c>
    </row>
    <row r="43" spans="1:6" x14ac:dyDescent="0.4">
      <c r="A43" t="s">
        <v>118</v>
      </c>
      <c r="B43" s="39">
        <v>33774</v>
      </c>
      <c r="C43" s="9" t="s">
        <v>74</v>
      </c>
      <c r="D43">
        <v>0.1</v>
      </c>
      <c r="E43">
        <v>0</v>
      </c>
      <c r="F43" t="s">
        <v>86</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AAB2-C6FB-4B01-AE75-7A313AFABFAA}">
  <dimension ref="A1:A2"/>
  <sheetViews>
    <sheetView workbookViewId="0">
      <selection sqref="A1:A2"/>
    </sheetView>
  </sheetViews>
  <sheetFormatPr defaultRowHeight="15.45" x14ac:dyDescent="0.4"/>
  <cols>
    <col min="1" max="1" width="16.25" bestFit="1" customWidth="1"/>
  </cols>
  <sheetData>
    <row r="1" spans="1:1" x14ac:dyDescent="0.4">
      <c r="A1" t="s">
        <v>131</v>
      </c>
    </row>
    <row r="2" spans="1:1" x14ac:dyDescent="0.4">
      <c r="A2" t="s">
        <v>164</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7A24A-CB64-41F2-9F4B-70EA77ADF8AB}">
  <sheetPr codeName="Sheet1"/>
  <dimension ref="A1:Q60"/>
  <sheetViews>
    <sheetView tabSelected="1" zoomScaleNormal="100" workbookViewId="0"/>
  </sheetViews>
  <sheetFormatPr defaultRowHeight="15.45" x14ac:dyDescent="0.4"/>
  <cols>
    <col min="1" max="1" width="10" customWidth="1"/>
    <col min="2" max="2" width="15.58203125" customWidth="1"/>
    <col min="3" max="3" width="15.83203125" bestFit="1" customWidth="1"/>
    <col min="4" max="16" width="12.75" customWidth="1"/>
  </cols>
  <sheetData>
    <row r="1" spans="1:17" x14ac:dyDescent="0.4">
      <c r="A1" s="103" t="s">
        <v>135</v>
      </c>
      <c r="B1" s="42" t="s">
        <v>143</v>
      </c>
      <c r="C1" s="1"/>
      <c r="D1" s="1"/>
    </row>
    <row r="2" spans="1:17" ht="15.9" thickBot="1" x14ac:dyDescent="0.45">
      <c r="A2" s="20"/>
      <c r="C2" s="1"/>
      <c r="D2" s="1"/>
    </row>
    <row r="3" spans="1:17" ht="17.149999999999999" thickBot="1" x14ac:dyDescent="0.45">
      <c r="B3" s="105" t="s">
        <v>41</v>
      </c>
      <c r="C3" s="106"/>
      <c r="D3" s="107"/>
      <c r="E3" s="43" t="s">
        <v>42</v>
      </c>
      <c r="F3" s="43" t="s">
        <v>43</v>
      </c>
      <c r="G3" s="43" t="s">
        <v>44</v>
      </c>
      <c r="H3" s="43" t="s">
        <v>45</v>
      </c>
      <c r="I3" s="43" t="s">
        <v>46</v>
      </c>
      <c r="J3" s="43" t="s">
        <v>47</v>
      </c>
      <c r="K3" s="43" t="s">
        <v>48</v>
      </c>
      <c r="L3" s="43" t="s">
        <v>49</v>
      </c>
      <c r="M3" s="43" t="s">
        <v>50</v>
      </c>
      <c r="N3" s="43" t="s">
        <v>51</v>
      </c>
      <c r="O3" s="43" t="s">
        <v>54</v>
      </c>
      <c r="P3" s="44" t="s">
        <v>55</v>
      </c>
      <c r="Q3" s="13"/>
    </row>
    <row r="4" spans="1:17" x14ac:dyDescent="0.4">
      <c r="B4" s="45" t="s">
        <v>52</v>
      </c>
      <c r="C4" s="46" t="s">
        <v>53</v>
      </c>
      <c r="D4" s="47" t="s">
        <v>56</v>
      </c>
      <c r="E4" s="3"/>
      <c r="F4" s="4"/>
      <c r="G4" s="4"/>
      <c r="H4" s="4"/>
      <c r="I4" s="4"/>
      <c r="J4" s="4"/>
      <c r="K4" s="4"/>
      <c r="L4" s="4"/>
      <c r="M4" s="4"/>
      <c r="N4" s="4"/>
      <c r="O4" s="4"/>
      <c r="P4" s="10"/>
      <c r="Q4" s="7"/>
    </row>
    <row r="5" spans="1:17" x14ac:dyDescent="0.4">
      <c r="B5" s="104" t="str" cm="1">
        <f t="array" ref="B5">StockServices01[symbol]</f>
        <v>2330.TW</v>
      </c>
      <c r="C5" s="48" t="str" cm="1">
        <f t="array" ref="C5">StockServices01[symbolName]</f>
        <v>台積電</v>
      </c>
      <c r="D5" s="49" t="str" cm="1">
        <f t="array" ref="D5">StockServices01[sectorName]</f>
        <v>半導體</v>
      </c>
      <c r="E5" s="67" cm="1">
        <f t="array" ref="E5">StockServices01[regularMarketTime]</f>
        <v>44711.604166666664</v>
      </c>
      <c r="F5" s="68" cm="1">
        <f t="array" ref="F5">StockServices01[price]</f>
        <v>547</v>
      </c>
      <c r="G5" s="68" cm="1">
        <f t="array" ref="G5">StockServices01[bid]</f>
        <v>546</v>
      </c>
      <c r="H5" s="68" cm="1">
        <f t="array" ref="H5">StockServices01[ask]</f>
        <v>547</v>
      </c>
      <c r="I5" s="69" t="str" cm="1">
        <f t="array" ref="I5">StockServices01[changePercent]</f>
        <v>+3.21%</v>
      </c>
      <c r="J5" s="70" cm="1">
        <f t="array" ref="J5">StockServices01[volumeK]</f>
        <v>34433</v>
      </c>
      <c r="K5" s="68" cm="1">
        <f t="array" ref="K5">StockServices01[regularMarketPreviousClose]</f>
        <v>530</v>
      </c>
      <c r="L5" s="68" t="str" cm="1">
        <f t="array" ref="L5">StockServices01[regularMarketOpen]</f>
        <v>538</v>
      </c>
      <c r="M5" s="68" t="str" cm="1">
        <f t="array" ref="M5">StockServices01[regularMarketDayHigh]</f>
        <v>547</v>
      </c>
      <c r="N5" s="68" t="str" cm="1">
        <f t="array" ref="N5">StockServices01[regularMarketDayLow]</f>
        <v>537</v>
      </c>
      <c r="O5" s="71" t="str" cm="1">
        <f t="array" ref="O5">StockServices01[limitUpPrice]</f>
        <v>583</v>
      </c>
      <c r="P5" s="72" t="str" cm="1">
        <f t="array" ref="P5">StockServices01[limitDownPrice]</f>
        <v>477.0</v>
      </c>
      <c r="Q5" s="14"/>
    </row>
    <row r="6" spans="1:17" x14ac:dyDescent="0.4">
      <c r="B6" s="2"/>
      <c r="C6" s="7"/>
      <c r="D6" s="10"/>
      <c r="E6" s="4"/>
      <c r="F6" s="4"/>
      <c r="G6" s="4"/>
      <c r="H6" s="4"/>
      <c r="I6" s="12"/>
      <c r="J6" s="4"/>
      <c r="K6" s="4"/>
      <c r="L6" s="4"/>
      <c r="M6" s="4"/>
      <c r="N6" s="4"/>
      <c r="O6" s="4"/>
      <c r="P6" s="10"/>
      <c r="Q6" s="7"/>
    </row>
    <row r="7" spans="1:17" x14ac:dyDescent="0.4">
      <c r="B7" s="16"/>
      <c r="C7" s="7"/>
      <c r="D7" s="10"/>
      <c r="E7" s="4"/>
      <c r="F7" s="4"/>
      <c r="G7" s="4"/>
      <c r="H7" s="4"/>
      <c r="I7" s="4"/>
      <c r="J7" s="4"/>
      <c r="K7" s="4"/>
      <c r="L7" s="4"/>
      <c r="P7" s="10"/>
      <c r="Q7" s="7"/>
    </row>
    <row r="8" spans="1:17" x14ac:dyDescent="0.4">
      <c r="B8" s="19"/>
      <c r="C8" s="7"/>
      <c r="D8" s="10"/>
      <c r="E8" s="4"/>
      <c r="F8" s="4"/>
      <c r="G8" s="4"/>
      <c r="H8" s="4"/>
      <c r="I8" s="4"/>
      <c r="J8" s="4"/>
      <c r="L8" s="4"/>
      <c r="M8" s="4"/>
      <c r="N8" s="4"/>
      <c r="O8" s="4"/>
      <c r="P8" s="10"/>
      <c r="Q8" s="7"/>
    </row>
    <row r="9" spans="1:17" ht="15.9" thickBot="1" x14ac:dyDescent="0.45">
      <c r="B9" s="5"/>
      <c r="C9" s="6"/>
      <c r="D9" s="11"/>
      <c r="E9" s="6"/>
      <c r="F9" s="6"/>
      <c r="G9" s="6"/>
      <c r="H9" s="6"/>
      <c r="I9" s="6"/>
      <c r="J9" s="6"/>
      <c r="K9" s="6"/>
      <c r="L9" s="6"/>
      <c r="M9" s="6"/>
      <c r="N9" s="6"/>
      <c r="O9" s="6"/>
      <c r="P9" s="11"/>
      <c r="Q9" s="7"/>
    </row>
    <row r="10" spans="1:17" ht="15.9" thickBot="1" x14ac:dyDescent="0.45"/>
    <row r="11" spans="1:17" ht="15.9" thickBot="1" x14ac:dyDescent="0.45">
      <c r="B11" s="50" t="s">
        <v>133</v>
      </c>
      <c r="C11" s="32" t="s">
        <v>145</v>
      </c>
      <c r="D11" s="112" t="s">
        <v>161</v>
      </c>
      <c r="E11" s="113"/>
      <c r="F11" s="24"/>
      <c r="H11" s="22" t="s">
        <v>59</v>
      </c>
      <c r="I11" s="73" t="str">
        <f>StockDivident01!F2</f>
        <v>2330</v>
      </c>
      <c r="J11" s="23"/>
      <c r="K11" s="23"/>
      <c r="L11" s="23"/>
      <c r="M11" s="30"/>
    </row>
    <row r="12" spans="1:17" ht="17.149999999999999" thickBot="1" x14ac:dyDescent="0.45">
      <c r="B12" s="53" t="s">
        <v>84</v>
      </c>
      <c r="C12" s="33"/>
      <c r="D12" s="77">
        <f>IF(ISBLANK(C12),$K$13,C12)</f>
        <v>2.75</v>
      </c>
      <c r="E12" s="54" t="s">
        <v>62</v>
      </c>
      <c r="F12" s="86">
        <f>ROUND(D17/SUM(D12:D13),0)</f>
        <v>1000</v>
      </c>
      <c r="H12" s="55" t="str" cm="1">
        <f t="array" ref="H12:L54">StockDivident01[[#All],[股利年度]:[股票股利]]</f>
        <v>股利年度</v>
      </c>
      <c r="I12" s="56" t="str">
        <v>除權息日</v>
      </c>
      <c r="J12" s="56" t="str">
        <v>期別</v>
      </c>
      <c r="K12" s="56" t="str">
        <v>現金股利</v>
      </c>
      <c r="L12" s="57" t="str">
        <v>股票股利</v>
      </c>
      <c r="M12" s="17"/>
    </row>
    <row r="13" spans="1:17" ht="16.3" thickTop="1" thickBot="1" x14ac:dyDescent="0.45">
      <c r="B13" s="58" t="s">
        <v>85</v>
      </c>
      <c r="C13" s="34"/>
      <c r="D13" s="78">
        <f>IF(ISBLANK(C13),$L$13,C13)</f>
        <v>0</v>
      </c>
      <c r="E13" s="59" t="s">
        <v>63</v>
      </c>
      <c r="F13" s="87">
        <f>F12+ROUND(D13/D14*F12,0)</f>
        <v>1000</v>
      </c>
      <c r="H13" s="93" t="str">
        <v>2022</v>
      </c>
      <c r="I13" s="94">
        <v>44819</v>
      </c>
      <c r="J13" s="93" t="str">
        <v>Q1</v>
      </c>
      <c r="K13" s="95">
        <v>2.75</v>
      </c>
      <c r="L13" s="95">
        <v>0</v>
      </c>
      <c r="M13" s="18"/>
    </row>
    <row r="14" spans="1:17" ht="15.9" thickTop="1" x14ac:dyDescent="0.4">
      <c r="B14" s="58" t="s">
        <v>61</v>
      </c>
      <c r="C14" s="34"/>
      <c r="D14" s="79">
        <f>IF(ISBLANK(C14),10,C14)</f>
        <v>10</v>
      </c>
      <c r="E14" s="60"/>
      <c r="F14" s="88"/>
      <c r="H14" s="96" t="str">
        <v>2021</v>
      </c>
      <c r="I14" s="97">
        <v>44728</v>
      </c>
      <c r="J14" s="91" t="str">
        <v>Q4</v>
      </c>
      <c r="K14" s="83">
        <v>2.75</v>
      </c>
      <c r="L14" s="88">
        <v>0</v>
      </c>
      <c r="M14" s="18"/>
    </row>
    <row r="15" spans="1:17" ht="15.9" thickBot="1" x14ac:dyDescent="0.45">
      <c r="B15" s="58"/>
      <c r="C15" s="26"/>
      <c r="D15" s="91"/>
      <c r="E15" s="59"/>
      <c r="F15" s="88"/>
      <c r="H15" s="96" t="str">
        <v>2021</v>
      </c>
      <c r="I15" s="97">
        <v>44636</v>
      </c>
      <c r="J15" s="91" t="str">
        <v>Q3</v>
      </c>
      <c r="K15" s="83">
        <v>2.75</v>
      </c>
      <c r="L15" s="88">
        <v>0</v>
      </c>
      <c r="M15" s="18"/>
    </row>
    <row r="16" spans="1:17" ht="16.3" thickTop="1" thickBot="1" x14ac:dyDescent="0.45">
      <c r="B16" s="58" t="s">
        <v>139</v>
      </c>
      <c r="C16" s="82"/>
      <c r="D16" s="83">
        <f>IF(ISBLANK(C16),IF(ISNUMBER($F$5),$F$5,IF(ISNUMBER($G$5),$G$5,IF(ISNUMBER($H$5),$H$5,$K$5))),C16)</f>
        <v>547</v>
      </c>
      <c r="E16" s="59" t="s">
        <v>138</v>
      </c>
      <c r="F16" s="89">
        <f>F13*D16</f>
        <v>547000</v>
      </c>
      <c r="H16" s="96" t="str">
        <v>2021</v>
      </c>
      <c r="I16" s="97">
        <v>44546</v>
      </c>
      <c r="J16" s="91" t="str">
        <v>Q2</v>
      </c>
      <c r="K16" s="83">
        <v>2.75</v>
      </c>
      <c r="L16" s="88">
        <v>0</v>
      </c>
      <c r="M16" s="18"/>
    </row>
    <row r="17" spans="2:13" ht="16" customHeight="1" thickTop="1" thickBot="1" x14ac:dyDescent="0.45">
      <c r="B17" s="62" t="s">
        <v>83</v>
      </c>
      <c r="C17" s="35"/>
      <c r="D17" s="85">
        <v>2750</v>
      </c>
      <c r="E17" s="63" t="s">
        <v>64</v>
      </c>
      <c r="F17" s="90">
        <f>F13*D14</f>
        <v>10000</v>
      </c>
      <c r="G17" s="24"/>
      <c r="H17" s="96" t="str">
        <v>2021</v>
      </c>
      <c r="I17" s="97">
        <v>44455</v>
      </c>
      <c r="J17" s="91" t="str">
        <v>Q1</v>
      </c>
      <c r="K17" s="83">
        <v>2.75</v>
      </c>
      <c r="L17" s="88">
        <v>0</v>
      </c>
      <c r="M17" s="18"/>
    </row>
    <row r="18" spans="2:13" ht="15.45" customHeight="1" thickBot="1" x14ac:dyDescent="0.45">
      <c r="B18" s="42"/>
      <c r="C18" s="31"/>
      <c r="D18" s="27"/>
      <c r="E18" s="52"/>
      <c r="F18" s="73"/>
      <c r="G18" s="23"/>
      <c r="H18" s="96" t="str">
        <v>2020</v>
      </c>
      <c r="I18" s="97">
        <v>44364</v>
      </c>
      <c r="J18" s="91" t="str">
        <v>Q4</v>
      </c>
      <c r="K18" s="83">
        <v>2.5</v>
      </c>
      <c r="L18" s="88">
        <v>0</v>
      </c>
      <c r="M18" s="18"/>
    </row>
    <row r="19" spans="2:13" ht="15.9" thickBot="1" x14ac:dyDescent="0.45">
      <c r="B19" s="50" t="s">
        <v>142</v>
      </c>
      <c r="C19" s="32" t="s">
        <v>145</v>
      </c>
      <c r="D19" s="114" t="s">
        <v>161</v>
      </c>
      <c r="E19" s="115"/>
      <c r="F19" s="73"/>
      <c r="G19" s="23"/>
      <c r="H19" s="96" t="str">
        <v>2020</v>
      </c>
      <c r="I19" s="97">
        <v>44272</v>
      </c>
      <c r="J19" s="91" t="str">
        <v>Q3</v>
      </c>
      <c r="K19" s="83">
        <v>2.5</v>
      </c>
      <c r="L19" s="88">
        <v>0</v>
      </c>
      <c r="M19" s="18"/>
    </row>
    <row r="20" spans="2:13" ht="15.9" thickBot="1" x14ac:dyDescent="0.45">
      <c r="B20" s="64" t="s">
        <v>134</v>
      </c>
      <c r="C20" s="74">
        <v>2021</v>
      </c>
      <c r="D20" s="75"/>
      <c r="E20" s="42"/>
      <c r="F20" s="75"/>
      <c r="G20" s="25"/>
      <c r="H20" s="96" t="str">
        <v>2020</v>
      </c>
      <c r="I20" s="97">
        <v>44182</v>
      </c>
      <c r="J20" s="91" t="str">
        <v>Q2</v>
      </c>
      <c r="K20" s="83">
        <v>2.5</v>
      </c>
      <c r="L20" s="88">
        <v>0</v>
      </c>
      <c r="M20" s="18"/>
    </row>
    <row r="21" spans="2:13" x14ac:dyDescent="0.4">
      <c r="B21" s="58" t="s">
        <v>84</v>
      </c>
      <c r="C21" s="76"/>
      <c r="D21" s="77">
        <f>IF(ISBLANK(C21),SUMIF(H13:H52,"="&amp;C20,K13:K52),C21)</f>
        <v>11</v>
      </c>
      <c r="E21" s="54" t="s">
        <v>62</v>
      </c>
      <c r="F21" s="86">
        <f>ROUND(D26/SUM(D21:D22),0)</f>
        <v>1000</v>
      </c>
      <c r="G21" s="25"/>
      <c r="H21" s="96" t="str">
        <v>2020</v>
      </c>
      <c r="I21" s="97">
        <v>44091</v>
      </c>
      <c r="J21" s="91" t="str">
        <v>Q1</v>
      </c>
      <c r="K21" s="83">
        <v>2.5</v>
      </c>
      <c r="L21" s="88">
        <v>0</v>
      </c>
      <c r="M21" s="18"/>
    </row>
    <row r="22" spans="2:13" x14ac:dyDescent="0.4">
      <c r="B22" s="58" t="s">
        <v>85</v>
      </c>
      <c r="C22" s="76"/>
      <c r="D22" s="78">
        <f>IF(ISBLANK(C22),SUMIF(H13:H52,"="&amp;C20,L13:L52),C22)</f>
        <v>0</v>
      </c>
      <c r="E22" s="59" t="s">
        <v>63</v>
      </c>
      <c r="F22" s="87">
        <f>F21+ROUND(D22/D23*F21,0)</f>
        <v>1000</v>
      </c>
      <c r="G22" s="25"/>
      <c r="H22" s="96" t="str">
        <v>2019</v>
      </c>
      <c r="I22" s="97">
        <v>44000</v>
      </c>
      <c r="J22" s="91" t="str">
        <v>Q4</v>
      </c>
      <c r="K22" s="83">
        <v>2.5</v>
      </c>
      <c r="L22" s="88">
        <v>0</v>
      </c>
      <c r="M22" s="18"/>
    </row>
    <row r="23" spans="2:13" x14ac:dyDescent="0.4">
      <c r="B23" s="58" t="s">
        <v>61</v>
      </c>
      <c r="C23" s="76"/>
      <c r="D23" s="79">
        <f>IF(ISBLANK(C23),10,C23)</f>
        <v>10</v>
      </c>
      <c r="E23" s="42"/>
      <c r="F23" s="81"/>
      <c r="G23" s="25"/>
      <c r="H23" s="96" t="str">
        <v>2019</v>
      </c>
      <c r="I23" s="97">
        <v>43909</v>
      </c>
      <c r="J23" s="91" t="str">
        <v>Q3</v>
      </c>
      <c r="K23" s="83">
        <v>2.5</v>
      </c>
      <c r="L23" s="88">
        <v>0</v>
      </c>
      <c r="M23" s="18"/>
    </row>
    <row r="24" spans="2:13" ht="15.9" thickBot="1" x14ac:dyDescent="0.45">
      <c r="B24" s="61"/>
      <c r="C24" s="80"/>
      <c r="D24" s="81"/>
      <c r="E24" s="60"/>
      <c r="F24" s="88"/>
      <c r="G24" s="25"/>
      <c r="H24" s="96" t="str">
        <v>2019</v>
      </c>
      <c r="I24" s="97">
        <v>43818</v>
      </c>
      <c r="J24" s="91" t="str">
        <v>Q2</v>
      </c>
      <c r="K24" s="83">
        <v>2.5</v>
      </c>
      <c r="L24" s="88">
        <v>0</v>
      </c>
      <c r="M24" s="18"/>
    </row>
    <row r="25" spans="2:13" ht="16.3" thickTop="1" thickBot="1" x14ac:dyDescent="0.45">
      <c r="B25" s="58" t="s">
        <v>139</v>
      </c>
      <c r="C25" s="82"/>
      <c r="D25" s="83">
        <f>IF(ISBLANK(C25),IF(ISNUMBER($F$5),$F$5,IF(ISNUMBER($G$5),$G$5,IF(ISNUMBER($H$5),$H$5,$K$5))),C25)</f>
        <v>547</v>
      </c>
      <c r="E25" s="59" t="s">
        <v>138</v>
      </c>
      <c r="F25" s="89">
        <f>F22*D25</f>
        <v>547000</v>
      </c>
      <c r="G25" s="25"/>
      <c r="H25" s="96" t="str">
        <v>2019</v>
      </c>
      <c r="I25" s="97">
        <v>43727</v>
      </c>
      <c r="J25" s="91" t="str">
        <v>Q1</v>
      </c>
      <c r="K25" s="83">
        <v>2</v>
      </c>
      <c r="L25" s="88">
        <v>0</v>
      </c>
      <c r="M25" s="18"/>
    </row>
    <row r="26" spans="2:13" ht="16.3" thickTop="1" thickBot="1" x14ac:dyDescent="0.45">
      <c r="B26" s="62" t="s">
        <v>83</v>
      </c>
      <c r="C26" s="84"/>
      <c r="D26" s="85">
        <v>11000</v>
      </c>
      <c r="E26" s="63" t="s">
        <v>64</v>
      </c>
      <c r="F26" s="90">
        <f>F22*D23</f>
        <v>10000</v>
      </c>
      <c r="G26" s="25"/>
      <c r="H26" s="96" t="str">
        <v>2018</v>
      </c>
      <c r="I26" s="97">
        <v>43640</v>
      </c>
      <c r="J26" s="91" t="str">
        <v/>
      </c>
      <c r="K26" s="83">
        <v>8</v>
      </c>
      <c r="L26" s="88">
        <v>0</v>
      </c>
      <c r="M26" s="18"/>
    </row>
    <row r="27" spans="2:13" ht="15.9" thickBot="1" x14ac:dyDescent="0.45">
      <c r="B27" s="42"/>
      <c r="F27" s="30"/>
      <c r="G27" s="26"/>
      <c r="H27" s="96" t="str">
        <v>2017</v>
      </c>
      <c r="I27" s="97">
        <v>43276</v>
      </c>
      <c r="J27" s="91" t="str">
        <v/>
      </c>
      <c r="K27" s="83">
        <v>8</v>
      </c>
      <c r="L27" s="88">
        <v>0</v>
      </c>
      <c r="M27" s="18"/>
    </row>
    <row r="28" spans="2:13" ht="15.9" thickBot="1" x14ac:dyDescent="0.45">
      <c r="B28" s="50" t="s">
        <v>122</v>
      </c>
      <c r="C28" s="92" t="s">
        <v>137</v>
      </c>
      <c r="D28" s="23"/>
      <c r="F28" s="30"/>
      <c r="G28" s="26"/>
      <c r="H28" s="96" t="str">
        <v>2016</v>
      </c>
      <c r="I28" s="97">
        <v>42912</v>
      </c>
      <c r="J28" s="91" t="str">
        <v/>
      </c>
      <c r="K28" s="83">
        <v>7</v>
      </c>
      <c r="L28" s="88">
        <v>0</v>
      </c>
      <c r="M28" s="18"/>
    </row>
    <row r="29" spans="2:13" ht="15.9" thickBot="1" x14ac:dyDescent="0.45">
      <c r="B29" s="51" t="s">
        <v>130</v>
      </c>
      <c r="C29" s="92" t="str" cm="1">
        <f t="array" ref="C29">stock_version[stock_version]</f>
        <v>1.5</v>
      </c>
      <c r="F29" s="30"/>
      <c r="G29" s="26"/>
      <c r="H29" s="96" t="str">
        <v>2015</v>
      </c>
      <c r="I29" s="97">
        <v>42548</v>
      </c>
      <c r="J29" s="91" t="str">
        <v/>
      </c>
      <c r="K29" s="83">
        <v>6</v>
      </c>
      <c r="L29" s="88">
        <v>0</v>
      </c>
      <c r="M29" s="18"/>
    </row>
    <row r="30" spans="2:13" ht="15.9" thickBot="1" x14ac:dyDescent="0.45">
      <c r="B30" s="42"/>
      <c r="C30" s="9"/>
      <c r="F30" s="30"/>
      <c r="G30" s="26"/>
      <c r="H30" s="96" t="str">
        <v>2014</v>
      </c>
      <c r="I30" s="97">
        <v>42184</v>
      </c>
      <c r="J30" s="91" t="str">
        <v/>
      </c>
      <c r="K30" s="83">
        <v>4.5</v>
      </c>
      <c r="L30" s="88">
        <v>0</v>
      </c>
      <c r="M30" s="18"/>
    </row>
    <row r="31" spans="2:13" x14ac:dyDescent="0.4">
      <c r="B31" s="64" t="s">
        <v>125</v>
      </c>
      <c r="C31" s="108" t="s">
        <v>126</v>
      </c>
      <c r="D31" s="109"/>
      <c r="F31" s="30"/>
      <c r="G31" s="26"/>
      <c r="H31" s="96" t="str">
        <v>2013</v>
      </c>
      <c r="I31" s="97">
        <v>41834</v>
      </c>
      <c r="J31" s="91" t="str">
        <v/>
      </c>
      <c r="K31" s="83">
        <v>3</v>
      </c>
      <c r="L31" s="88">
        <v>0</v>
      </c>
      <c r="M31" s="18"/>
    </row>
    <row r="32" spans="2:13" x14ac:dyDescent="0.4">
      <c r="B32" s="65" t="s">
        <v>127</v>
      </c>
      <c r="C32" s="110" t="s">
        <v>163</v>
      </c>
      <c r="D32" s="111"/>
      <c r="F32" s="30"/>
      <c r="G32" s="26"/>
      <c r="H32" s="96" t="str">
        <v>2012</v>
      </c>
      <c r="I32" s="97">
        <v>41458</v>
      </c>
      <c r="J32" s="91" t="str">
        <v/>
      </c>
      <c r="K32" s="83">
        <v>3</v>
      </c>
      <c r="L32" s="88">
        <v>0</v>
      </c>
      <c r="M32" s="18"/>
    </row>
    <row r="33" spans="2:12" ht="15.9" thickBot="1" x14ac:dyDescent="0.45">
      <c r="B33" s="66" t="s">
        <v>128</v>
      </c>
      <c r="C33" s="40" t="s">
        <v>129</v>
      </c>
      <c r="D33" s="40"/>
      <c r="F33" s="30"/>
      <c r="G33" s="23"/>
      <c r="H33" s="96" t="str">
        <v>2011</v>
      </c>
      <c r="I33" s="97">
        <v>41094</v>
      </c>
      <c r="J33" s="91" t="str">
        <v/>
      </c>
      <c r="K33" s="83">
        <v>3</v>
      </c>
      <c r="L33" s="88">
        <v>0</v>
      </c>
    </row>
    <row r="34" spans="2:12" x14ac:dyDescent="0.4">
      <c r="G34" s="23"/>
      <c r="H34" s="96" t="str">
        <v>2010</v>
      </c>
      <c r="I34" s="97">
        <v>40723</v>
      </c>
      <c r="J34" s="91" t="str">
        <v/>
      </c>
      <c r="K34" s="83">
        <v>3</v>
      </c>
      <c r="L34" s="88">
        <v>0</v>
      </c>
    </row>
    <row r="35" spans="2:12" x14ac:dyDescent="0.4">
      <c r="G35" s="23"/>
      <c r="H35" s="96" t="str">
        <v>2009</v>
      </c>
      <c r="I35" s="97">
        <v>40365</v>
      </c>
      <c r="J35" s="91" t="str">
        <v/>
      </c>
      <c r="K35" s="83">
        <v>3</v>
      </c>
      <c r="L35" s="88">
        <v>0</v>
      </c>
    </row>
    <row r="36" spans="2:12" x14ac:dyDescent="0.4">
      <c r="G36" s="23"/>
      <c r="H36" s="96" t="str">
        <v>2008</v>
      </c>
      <c r="I36" s="97">
        <v>40009</v>
      </c>
      <c r="J36" s="91" t="str">
        <v/>
      </c>
      <c r="K36" s="83">
        <v>3</v>
      </c>
      <c r="L36" s="88">
        <v>0.05</v>
      </c>
    </row>
    <row r="37" spans="2:12" x14ac:dyDescent="0.4">
      <c r="G37" s="23"/>
      <c r="H37" s="96" t="str">
        <v>2007</v>
      </c>
      <c r="I37" s="97">
        <v>39645</v>
      </c>
      <c r="J37" s="91" t="str">
        <v/>
      </c>
      <c r="K37" s="83">
        <v>3.03</v>
      </c>
      <c r="L37" s="88">
        <v>0.05</v>
      </c>
    </row>
    <row r="38" spans="2:12" x14ac:dyDescent="0.4">
      <c r="G38" s="23"/>
      <c r="H38" s="96" t="str">
        <v>2006</v>
      </c>
      <c r="I38" s="97">
        <v>39241</v>
      </c>
      <c r="J38" s="91" t="str">
        <v/>
      </c>
      <c r="K38" s="83">
        <v>3</v>
      </c>
      <c r="L38" s="88">
        <v>0.05</v>
      </c>
    </row>
    <row r="39" spans="2:12" x14ac:dyDescent="0.4">
      <c r="G39" s="23"/>
      <c r="H39" s="96" t="str">
        <v>2005</v>
      </c>
      <c r="I39" s="97">
        <v>38888</v>
      </c>
      <c r="J39" s="91" t="str">
        <v/>
      </c>
      <c r="K39" s="83">
        <v>2.5</v>
      </c>
      <c r="L39" s="88">
        <v>0.3</v>
      </c>
    </row>
    <row r="40" spans="2:12" x14ac:dyDescent="0.4">
      <c r="G40" s="23"/>
      <c r="H40" s="96" t="str">
        <v>2004</v>
      </c>
      <c r="I40" s="97">
        <v>38516</v>
      </c>
      <c r="J40" s="91" t="str">
        <v/>
      </c>
      <c r="K40" s="83">
        <v>2</v>
      </c>
      <c r="L40" s="88">
        <v>0.5</v>
      </c>
    </row>
    <row r="41" spans="2:12" x14ac:dyDescent="0.4">
      <c r="G41" s="23"/>
      <c r="H41" s="96" t="str">
        <v>2003</v>
      </c>
      <c r="I41" s="97">
        <v>38152</v>
      </c>
      <c r="J41" s="91" t="str">
        <v/>
      </c>
      <c r="K41" s="83">
        <v>0.6</v>
      </c>
      <c r="L41" s="88">
        <v>1.41</v>
      </c>
    </row>
    <row r="42" spans="2:12" x14ac:dyDescent="0.4">
      <c r="G42" s="23"/>
      <c r="H42" s="96" t="str">
        <v>2002</v>
      </c>
      <c r="I42" s="97">
        <v>37809</v>
      </c>
      <c r="J42" s="91" t="str">
        <v/>
      </c>
      <c r="K42" s="83">
        <v>0</v>
      </c>
      <c r="L42" s="88">
        <v>0.8</v>
      </c>
    </row>
    <row r="43" spans="2:12" x14ac:dyDescent="0.4">
      <c r="G43" s="23"/>
      <c r="H43" s="96" t="str">
        <v>2001</v>
      </c>
      <c r="I43" s="97">
        <v>37426</v>
      </c>
      <c r="J43" s="91" t="str">
        <v/>
      </c>
      <c r="K43" s="83">
        <v>0</v>
      </c>
      <c r="L43" s="88">
        <v>1</v>
      </c>
    </row>
    <row r="44" spans="2:12" x14ac:dyDescent="0.4">
      <c r="G44" s="23"/>
      <c r="H44" s="96" t="str">
        <v>2000</v>
      </c>
      <c r="I44" s="97">
        <v>37068</v>
      </c>
      <c r="J44" s="91" t="str">
        <v/>
      </c>
      <c r="K44" s="83">
        <v>0</v>
      </c>
      <c r="L44" s="88">
        <v>4</v>
      </c>
    </row>
    <row r="45" spans="2:12" x14ac:dyDescent="0.4">
      <c r="G45" s="23"/>
      <c r="H45" s="96" t="str">
        <v>1999</v>
      </c>
      <c r="I45" s="97">
        <v>36661</v>
      </c>
      <c r="J45" s="91" t="str">
        <v/>
      </c>
      <c r="K45" s="83">
        <v>0</v>
      </c>
      <c r="L45" s="88">
        <v>2.8</v>
      </c>
    </row>
    <row r="46" spans="2:12" x14ac:dyDescent="0.4">
      <c r="G46" s="23"/>
      <c r="H46" s="96" t="str">
        <v>1998</v>
      </c>
      <c r="I46" s="97">
        <v>36326</v>
      </c>
      <c r="J46" s="91" t="str">
        <v/>
      </c>
      <c r="K46" s="83">
        <v>0</v>
      </c>
      <c r="L46" s="88">
        <v>2.2999999999999998</v>
      </c>
    </row>
    <row r="47" spans="2:12" x14ac:dyDescent="0.4">
      <c r="G47" s="23"/>
      <c r="H47" s="96" t="str">
        <v>1997</v>
      </c>
      <c r="I47" s="97">
        <v>35961</v>
      </c>
      <c r="J47" s="91" t="str">
        <v/>
      </c>
      <c r="K47" s="83">
        <v>0</v>
      </c>
      <c r="L47" s="88">
        <v>4.5</v>
      </c>
    </row>
    <row r="48" spans="2:12" x14ac:dyDescent="0.4">
      <c r="G48" s="23"/>
      <c r="H48" s="96" t="str">
        <v>1996</v>
      </c>
      <c r="I48" s="97">
        <v>35593</v>
      </c>
      <c r="J48" s="91" t="str">
        <v/>
      </c>
      <c r="K48" s="83">
        <v>0</v>
      </c>
      <c r="L48" s="88">
        <v>5</v>
      </c>
    </row>
    <row r="49" spans="7:12" x14ac:dyDescent="0.4">
      <c r="G49" s="23"/>
      <c r="H49" s="96" t="str">
        <v>1995</v>
      </c>
      <c r="I49" s="97">
        <v>35189</v>
      </c>
      <c r="J49" s="91" t="str">
        <v/>
      </c>
      <c r="K49" s="83">
        <v>0</v>
      </c>
      <c r="L49" s="88">
        <v>8</v>
      </c>
    </row>
    <row r="50" spans="7:12" x14ac:dyDescent="0.4">
      <c r="G50" s="23"/>
      <c r="H50" s="96" t="str">
        <v>1994</v>
      </c>
      <c r="I50" s="97">
        <v>34865</v>
      </c>
      <c r="J50" s="91" t="str">
        <v/>
      </c>
      <c r="K50" s="83">
        <v>0</v>
      </c>
      <c r="L50" s="88">
        <v>8</v>
      </c>
    </row>
    <row r="51" spans="7:12" x14ac:dyDescent="0.4">
      <c r="G51" s="23"/>
      <c r="H51" s="96" t="str">
        <v>1993</v>
      </c>
      <c r="I51" s="97">
        <v>34508</v>
      </c>
      <c r="J51" s="91" t="str">
        <v/>
      </c>
      <c r="K51" s="83">
        <v>1</v>
      </c>
      <c r="L51" s="88">
        <v>2.48</v>
      </c>
    </row>
    <row r="52" spans="7:12" ht="15.9" thickBot="1" x14ac:dyDescent="0.45">
      <c r="G52" s="23"/>
      <c r="H52" s="98" t="str">
        <v>1992</v>
      </c>
      <c r="I52" s="99">
        <v>34177</v>
      </c>
      <c r="J52" s="100" t="str">
        <v/>
      </c>
      <c r="K52" s="101">
        <v>0</v>
      </c>
      <c r="L52" s="102">
        <v>1.04</v>
      </c>
    </row>
    <row r="53" spans="7:12" x14ac:dyDescent="0.4">
      <c r="G53" s="23"/>
      <c r="H53" s="23" t="str">
        <v>1991</v>
      </c>
      <c r="I53" s="23">
        <v>33917</v>
      </c>
      <c r="J53" t="str">
        <v/>
      </c>
      <c r="K53">
        <v>0</v>
      </c>
      <c r="L53">
        <v>0.4</v>
      </c>
    </row>
    <row r="54" spans="7:12" x14ac:dyDescent="0.4">
      <c r="G54" s="23"/>
      <c r="H54" s="23" t="str">
        <v>1991</v>
      </c>
      <c r="I54" s="23">
        <v>33774</v>
      </c>
      <c r="J54" t="str">
        <v/>
      </c>
      <c r="K54">
        <v>0.1</v>
      </c>
      <c r="L54">
        <v>0</v>
      </c>
    </row>
    <row r="55" spans="7:12" x14ac:dyDescent="0.4">
      <c r="G55" s="23"/>
      <c r="H55" s="23"/>
      <c r="I55" s="23"/>
    </row>
    <row r="56" spans="7:12" x14ac:dyDescent="0.4">
      <c r="G56" s="23"/>
      <c r="H56" s="23"/>
      <c r="I56" s="23"/>
    </row>
    <row r="57" spans="7:12" x14ac:dyDescent="0.4">
      <c r="G57" s="23"/>
      <c r="H57" s="23"/>
      <c r="I57" s="23"/>
    </row>
    <row r="58" spans="7:12" x14ac:dyDescent="0.4">
      <c r="G58" s="23"/>
      <c r="H58" s="23"/>
      <c r="I58" s="23"/>
    </row>
    <row r="59" spans="7:12" x14ac:dyDescent="0.4">
      <c r="G59" s="23"/>
      <c r="H59" s="23"/>
      <c r="I59" s="23"/>
    </row>
    <row r="60" spans="7:12" x14ac:dyDescent="0.4">
      <c r="G60" s="23"/>
      <c r="H60" s="23"/>
      <c r="I60" s="23"/>
    </row>
  </sheetData>
  <protectedRanges>
    <protectedRange sqref="F3:Q3 M12" name="範圍1"/>
  </protectedRanges>
  <mergeCells count="5">
    <mergeCell ref="B3:D3"/>
    <mergeCell ref="C31:D31"/>
    <mergeCell ref="C32:D32"/>
    <mergeCell ref="D11:E11"/>
    <mergeCell ref="D19:E19"/>
  </mergeCells>
  <phoneticPr fontId="1" type="noConversion"/>
  <conditionalFormatting sqref="F5 I5">
    <cfRule type="expression" dxfId="19" priority="22">
      <formula>$F5=$O5</formula>
    </cfRule>
    <cfRule type="expression" dxfId="18" priority="24">
      <formula>$F5&gt;$K5</formula>
    </cfRule>
    <cfRule type="expression" dxfId="17" priority="25">
      <formula>$F5&lt;$K5</formula>
    </cfRule>
  </conditionalFormatting>
  <conditionalFormatting sqref="G5">
    <cfRule type="cellIs" dxfId="16" priority="7" operator="equal">
      <formula>"市價"</formula>
    </cfRule>
  </conditionalFormatting>
  <conditionalFormatting sqref="G5:H5 L5:N5">
    <cfRule type="expression" dxfId="15" priority="18">
      <formula>G5=$O5</formula>
    </cfRule>
    <cfRule type="expression" dxfId="14" priority="19">
      <formula>G5=$P5</formula>
    </cfRule>
    <cfRule type="expression" dxfId="13" priority="20">
      <formula>VALUE(G5)&gt;VALUE($K5)</formula>
    </cfRule>
    <cfRule type="expression" dxfId="12" priority="21">
      <formula>VALUE(G5)&lt;VALUE($K5)</formula>
    </cfRule>
  </conditionalFormatting>
  <conditionalFormatting sqref="G5 I5">
    <cfRule type="expression" dxfId="11" priority="23">
      <formula>$G5=$P5</formula>
    </cfRule>
  </conditionalFormatting>
  <conditionalFormatting sqref="H5">
    <cfRule type="cellIs" dxfId="10" priority="17" operator="equal">
      <formula>"市價"</formula>
    </cfRule>
  </conditionalFormatting>
  <conditionalFormatting sqref="I11">
    <cfRule type="cellIs" dxfId="9" priority="5" operator="notEqual">
      <formula>$A$1</formula>
    </cfRule>
    <cfRule type="cellIs" dxfId="8" priority="6" operator="equal">
      <formula>$A$1</formula>
    </cfRule>
  </conditionalFormatting>
  <hyperlinks>
    <hyperlink ref="C32" r:id="rId1" location="download" xr:uid="{BF8ECABA-2E62-43DD-896B-0A6E347EB910}"/>
    <hyperlink ref="C33" r:id="rId2" xr:uid="{FBEC6ABE-B422-414B-A8C8-9FB1277BCF19}"/>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B1D0-9AE8-4AD7-A55F-E8EFE4F619B7}">
  <dimension ref="A1:B2"/>
  <sheetViews>
    <sheetView zoomScaleNormal="100" workbookViewId="0"/>
  </sheetViews>
  <sheetFormatPr defaultRowHeight="15.45" x14ac:dyDescent="0.4"/>
  <cols>
    <col min="1" max="1" width="70.75" customWidth="1"/>
    <col min="2" max="2" width="100.75" customWidth="1"/>
  </cols>
  <sheetData>
    <row r="1" spans="1:2" ht="50.15" customHeight="1" x14ac:dyDescent="0.4">
      <c r="A1" s="28" t="s">
        <v>77</v>
      </c>
      <c r="B1" s="29" t="s">
        <v>80</v>
      </c>
    </row>
    <row r="2" spans="1:2" ht="50.15" customHeight="1" x14ac:dyDescent="0.4">
      <c r="A2" s="21" t="s">
        <v>78</v>
      </c>
      <c r="B2" s="29" t="s">
        <v>79</v>
      </c>
    </row>
  </sheetData>
  <phoneticPr fontId="1" type="noConversion"/>
  <hyperlinks>
    <hyperlink ref="B1" r:id="rId1" display="https://microsoft.com/zh-TW/download/details.aspx?id=39379" xr:uid="{4B411896-E024-48FA-B245-4D8B86F5A8AA}"/>
    <hyperlink ref="B2" r:id="rId2" display="https://www.microsoft.com/en-US/download/details.aspx?id=39379" xr:uid="{9BB0CFEC-1595-4598-82FD-F19662DD0144}"/>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0AB0-F81E-42EC-BF4C-F4A16FF375E5}">
  <dimension ref="A1:B2"/>
  <sheetViews>
    <sheetView workbookViewId="0"/>
  </sheetViews>
  <sheetFormatPr defaultRowHeight="15.45" x14ac:dyDescent="0.4"/>
  <cols>
    <col min="1" max="1" width="70.75" customWidth="1"/>
    <col min="2" max="2" width="100.75" customWidth="1"/>
  </cols>
  <sheetData>
    <row r="1" spans="1:2" ht="50.15" customHeight="1" x14ac:dyDescent="0.4">
      <c r="A1" t="s">
        <v>65</v>
      </c>
      <c r="B1" s="21" t="s">
        <v>67</v>
      </c>
    </row>
    <row r="2" spans="1:2" ht="50.15" customHeight="1" x14ac:dyDescent="0.4">
      <c r="A2" t="s">
        <v>66</v>
      </c>
      <c r="B2" s="21" t="s">
        <v>68</v>
      </c>
    </row>
  </sheetData>
  <phoneticPr fontId="1"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2966-8DA9-4E09-80DB-5AE85493930D}">
  <dimension ref="B1:D7"/>
  <sheetViews>
    <sheetView workbookViewId="0">
      <selection activeCell="D3" sqref="D3"/>
    </sheetView>
  </sheetViews>
  <sheetFormatPr defaultRowHeight="15.45" x14ac:dyDescent="0.4"/>
  <cols>
    <col min="2" max="2" width="12.58203125" customWidth="1"/>
    <col min="3" max="3" width="16.58203125" style="38" customWidth="1"/>
    <col min="4" max="4" width="50.58203125" customWidth="1"/>
  </cols>
  <sheetData>
    <row r="1" spans="2:4" x14ac:dyDescent="0.4">
      <c r="C1"/>
    </row>
    <row r="2" spans="2:4" x14ac:dyDescent="0.4">
      <c r="B2" s="36" t="s">
        <v>122</v>
      </c>
      <c r="C2" s="36" t="s">
        <v>123</v>
      </c>
      <c r="D2" s="36" t="s">
        <v>124</v>
      </c>
    </row>
    <row r="3" spans="2:4" ht="31.5" customHeight="1" x14ac:dyDescent="0.4">
      <c r="B3" s="8">
        <v>1.5</v>
      </c>
      <c r="C3" s="37">
        <v>44711</v>
      </c>
      <c r="D3" s="21" t="s">
        <v>162</v>
      </c>
    </row>
    <row r="4" spans="2:4" ht="31.5" customHeight="1" x14ac:dyDescent="0.4">
      <c r="B4" s="8">
        <v>1.4</v>
      </c>
      <c r="C4" s="37">
        <v>44603</v>
      </c>
      <c r="D4" s="21" t="s">
        <v>141</v>
      </c>
    </row>
    <row r="5" spans="2:4" ht="31.5" customHeight="1" x14ac:dyDescent="0.4">
      <c r="B5" s="8">
        <v>1.3</v>
      </c>
      <c r="C5" s="37">
        <v>44581</v>
      </c>
      <c r="D5" s="21" t="s">
        <v>136</v>
      </c>
    </row>
    <row r="6" spans="2:4" ht="31.2" customHeight="1" x14ac:dyDescent="0.4">
      <c r="B6" s="8">
        <v>1.2</v>
      </c>
      <c r="C6" s="37">
        <v>44559</v>
      </c>
      <c r="D6" s="21" t="s">
        <v>140</v>
      </c>
    </row>
    <row r="7" spans="2:4" ht="30.9" x14ac:dyDescent="0.4">
      <c r="B7" s="8">
        <v>1.1000000000000001</v>
      </c>
      <c r="C7" s="37">
        <v>44559</v>
      </c>
      <c r="D7" s="21" t="s">
        <v>132</v>
      </c>
    </row>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26A8C42-0D7A-40F5-9B58-989D20F982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StockServices01</vt:lpstr>
      <vt:lpstr>StockDivident01</vt:lpstr>
      <vt:lpstr>stock_version</vt:lpstr>
      <vt:lpstr>Sheet</vt:lpstr>
      <vt:lpstr>Help1</vt:lpstr>
      <vt:lpstr>Help2</vt:lpstr>
      <vt:lpstr>Changelog</vt:lpstr>
      <vt:lpstr>Stock_Num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ShaoWei</dc:creator>
  <cp:lastModifiedBy>Zhao ShaoWei</cp:lastModifiedBy>
  <dcterms:created xsi:type="dcterms:W3CDTF">2021-12-06T02:26:32Z</dcterms:created>
  <dcterms:modified xsi:type="dcterms:W3CDTF">2022-05-30T07:15:29Z</dcterms:modified>
</cp:coreProperties>
</file>